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openxmlformats.org/package/2006/relationships/metadata/thumbnail" Target="docProps/thumbnail.wmf"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55" documentId="6_{E9D84071-8E8D-4442-8902-905518F7F8AC}" xr6:coauthVersionLast="47" xr6:coauthVersionMax="47" xr10:uidLastSave="{002CC958-5EC4-4184-8737-1EE705FB1F4D}"/>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<sst xmlns="http://schemas.openxmlformats.org/spreadsheetml/2006/main" count="4320" uniqueCount="2204">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</sst>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sharedStrings" Target="sharedStrings.xml" /><Relationship Id="rId3" Type="http://schemas.openxmlformats.org/officeDocument/2006/relationships/worksheet" Target="worksheets/sheet3.xml" /><Relationship Id="rId12" Type="http://schemas.openxmlformats.org/officeDocument/2006/relationships/styles" Target="styles.xml" /><Relationship Id="rId17"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4" Type="http://schemas.openxmlformats.org/officeDocument/2006/relationships/worksheet" Target="worksheets/sheet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438620" y="443959"/>
          <a:ext cx="6045798" cy="1213391"/>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Y17" sqref="Y17"/>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61" t="s">
        <v>2137</v>
      </c>
      <c r="C18" s="562"/>
      <c r="D18" s="562"/>
      <c r="E18" s="562"/>
      <c r="F18" s="563"/>
      <c r="G18" s="593"/>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70" t="s">
        <v>4</v>
      </c>
      <c r="D22" s="570"/>
      <c r="E22" s="570"/>
      <c r="F22" s="570"/>
      <c r="G22" s="570"/>
      <c r="H22" s="570"/>
      <c r="I22" s="570"/>
      <c r="J22" s="570"/>
      <c r="K22" s="570"/>
      <c r="L22" s="571"/>
      <c r="M22" s="596"/>
      <c r="N22" s="597"/>
      <c r="O22" s="597"/>
      <c r="P22" s="597"/>
      <c r="Q22" s="597"/>
      <c r="R22" s="597"/>
      <c r="S22" s="597"/>
      <c r="T22" s="597"/>
      <c r="U22" s="597"/>
      <c r="V22" s="597"/>
      <c r="W22" s="598"/>
      <c r="X22" s="599"/>
      <c r="Y22" s="256"/>
      <c r="Z22" s="256"/>
      <c r="AA22" s="256"/>
    </row>
    <row r="23" spans="1:31" ht="20.100000000000001" customHeight="1" thickBot="1">
      <c r="A23" s="256"/>
      <c r="B23" s="403"/>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56"/>
      <c r="Z23" s="256"/>
      <c r="AA23" s="256"/>
      <c r="AC23" s="129" t="s">
        <v>6</v>
      </c>
    </row>
    <row r="24" spans="1:31" ht="20.100000000000001" customHeight="1" thickBot="1">
      <c r="A24" s="256"/>
      <c r="B24" s="402" t="s">
        <v>7</v>
      </c>
      <c r="C24" s="570" t="s">
        <v>8</v>
      </c>
      <c r="D24" s="570"/>
      <c r="E24" s="570"/>
      <c r="F24" s="570"/>
      <c r="G24" s="570"/>
      <c r="H24" s="570"/>
      <c r="I24" s="570"/>
      <c r="J24" s="570"/>
      <c r="K24" s="570"/>
      <c r="L24" s="571"/>
      <c r="M24" s="1"/>
      <c r="N24" s="427"/>
      <c r="O24" s="2"/>
      <c r="P24" s="404" t="s">
        <v>9</v>
      </c>
      <c r="Q24" s="2"/>
      <c r="R24" s="2"/>
      <c r="S24" s="2"/>
      <c r="T24" s="3"/>
      <c r="U24" s="405"/>
      <c r="V24" s="406"/>
      <c r="W24" s="406"/>
      <c r="X24" s="406"/>
      <c r="Y24" s="256"/>
      <c r="Z24" s="256"/>
      <c r="AA24" s="256"/>
      <c r="AC24" s="129" t="str">
        <f>CONCATENATE(M24,N24,O24,P24,Q24,R24,S24,T24)</f>
        <v>－</v>
      </c>
    </row>
    <row r="25" spans="1:31" ht="20.100000000000001" customHeight="1">
      <c r="A25" s="256"/>
      <c r="B25" s="407"/>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56"/>
      <c r="Z25" s="256"/>
      <c r="AA25" s="256"/>
    </row>
    <row r="26" spans="1:31" ht="20.100000000000001" customHeight="1">
      <c r="A26" s="256"/>
      <c r="B26" s="403"/>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56"/>
      <c r="Z26" s="256"/>
      <c r="AA26" s="256"/>
    </row>
    <row r="27" spans="1:31" ht="20.100000000000001" customHeight="1">
      <c r="A27" s="256"/>
      <c r="B27" s="402"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56"/>
      <c r="Z27" s="256"/>
      <c r="AA27" s="256"/>
    </row>
    <row r="28" spans="1:31" ht="20.100000000000001" customHeight="1">
      <c r="A28" s="256"/>
      <c r="B28" s="403"/>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56"/>
      <c r="Z28" s="256"/>
      <c r="AA28" s="256"/>
    </row>
    <row r="29" spans="1:31" ht="20.100000000000001" customHeight="1">
      <c r="A29" s="256"/>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56"/>
      <c r="Z29" s="256"/>
      <c r="AA29" s="256"/>
    </row>
    <row r="30" spans="1:31" ht="20.100000000000001" customHeight="1">
      <c r="A30" s="256"/>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56"/>
      <c r="Z30" s="256"/>
      <c r="AA30" s="256"/>
    </row>
    <row r="31" spans="1:31" ht="20.100000000000001" customHeight="1">
      <c r="A31" s="256"/>
      <c r="B31" s="402"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56"/>
      <c r="Z31" s="256"/>
      <c r="AA31" s="256"/>
    </row>
    <row r="32" spans="1:31" ht="20.100000000000001" customHeight="1" thickBot="1">
      <c r="A32" s="256"/>
      <c r="B32" s="408"/>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 customHeight="1">
      <c r="A39" s="256"/>
      <c r="B39" s="413">
        <v>1</v>
      </c>
      <c r="C39" s="564"/>
      <c r="D39" s="565"/>
      <c r="E39" s="565"/>
      <c r="F39" s="565"/>
      <c r="G39" s="565"/>
      <c r="H39" s="565"/>
      <c r="I39" s="565"/>
      <c r="J39" s="565"/>
      <c r="K39" s="565"/>
      <c r="L39" s="566"/>
      <c r="M39" s="558"/>
      <c r="N39" s="559"/>
      <c r="O39" s="559"/>
      <c r="P39" s="559"/>
      <c r="Q39" s="560"/>
      <c r="R39" s="536"/>
      <c r="S39" s="536"/>
      <c r="T39" s="536"/>
      <c r="U39" s="536"/>
      <c r="V39" s="536"/>
      <c r="W39" s="419"/>
      <c r="X39" s="527"/>
      <c r="Y39" s="39"/>
      <c r="Z39" s="414" t="str">
        <f>IFERROR(VLOOKUP(Y39, 【参考】数式用!$A$2:$B$48, 2, FALSE), "")</f>
        <v/>
      </c>
      <c r="AA39" s="415"/>
    </row>
    <row r="40" spans="1:27" ht="33.9" customHeight="1">
      <c r="A40" s="256"/>
      <c r="B40" s="416">
        <f>B39+1</f>
        <v>2</v>
      </c>
      <c r="C40" s="544"/>
      <c r="D40" s="545"/>
      <c r="E40" s="545"/>
      <c r="F40" s="545"/>
      <c r="G40" s="545"/>
      <c r="H40" s="545"/>
      <c r="I40" s="545"/>
      <c r="J40" s="545"/>
      <c r="K40" s="545"/>
      <c r="L40" s="546"/>
      <c r="M40" s="554"/>
      <c r="N40" s="555"/>
      <c r="O40" s="555"/>
      <c r="P40" s="555"/>
      <c r="Q40" s="556"/>
      <c r="R40" s="536"/>
      <c r="S40" s="536"/>
      <c r="T40" s="536"/>
      <c r="U40" s="536"/>
      <c r="V40" s="536"/>
      <c r="W40" s="419"/>
      <c r="X40" s="527"/>
      <c r="Y40" s="5"/>
      <c r="Z40" s="414" t="str">
        <f>IFERROR(VLOOKUP(Y40, 【参考】数式用!$A$2:$B$48, 2, FALSE), "")</f>
        <v/>
      </c>
      <c r="AA40" s="415"/>
    </row>
    <row r="41" spans="1:27" ht="33.9" customHeight="1">
      <c r="A41" s="256"/>
      <c r="B41" s="416">
        <f t="shared" ref="B41:B104" si="0">B40+1</f>
        <v>3</v>
      </c>
      <c r="C41" s="544"/>
      <c r="D41" s="545"/>
      <c r="E41" s="545"/>
      <c r="F41" s="545"/>
      <c r="G41" s="545"/>
      <c r="H41" s="545"/>
      <c r="I41" s="545"/>
      <c r="J41" s="545"/>
      <c r="K41" s="545"/>
      <c r="L41" s="546"/>
      <c r="M41" s="547"/>
      <c r="N41" s="548"/>
      <c r="O41" s="548"/>
      <c r="P41" s="548"/>
      <c r="Q41" s="549"/>
      <c r="R41" s="536"/>
      <c r="S41" s="536"/>
      <c r="T41" s="536"/>
      <c r="U41" s="536"/>
      <c r="V41" s="536"/>
      <c r="W41" s="419"/>
      <c r="X41" s="528"/>
      <c r="Y41" s="5"/>
      <c r="Z41" s="414" t="str">
        <f>IFERROR(VLOOKUP(Y41, 【参考】数式用!$A$2:$B$48, 2, FALSE), "")</f>
        <v/>
      </c>
      <c r="AA41" s="415"/>
    </row>
    <row r="42" spans="1:27" ht="33.9" customHeight="1">
      <c r="A42" s="256"/>
      <c r="B42" s="416">
        <f t="shared" si="0"/>
        <v>4</v>
      </c>
      <c r="C42" s="544"/>
      <c r="D42" s="545"/>
      <c r="E42" s="545"/>
      <c r="F42" s="545"/>
      <c r="G42" s="545"/>
      <c r="H42" s="545"/>
      <c r="I42" s="545"/>
      <c r="J42" s="545"/>
      <c r="K42" s="545"/>
      <c r="L42" s="546"/>
      <c r="M42" s="547"/>
      <c r="N42" s="548"/>
      <c r="O42" s="548"/>
      <c r="P42" s="548"/>
      <c r="Q42" s="549"/>
      <c r="R42" s="536"/>
      <c r="S42" s="536"/>
      <c r="T42" s="536"/>
      <c r="U42" s="536"/>
      <c r="V42" s="536"/>
      <c r="W42" s="419"/>
      <c r="X42" s="528"/>
      <c r="Y42" s="5"/>
      <c r="Z42" s="414" t="str">
        <f>IFERROR(VLOOKUP(Y42, 【参考】数式用!$A$2:$B$48, 2, FALSE), "")</f>
        <v/>
      </c>
      <c r="AA42" s="415"/>
    </row>
    <row r="43" spans="1:27" ht="33.9" customHeight="1">
      <c r="A43" s="256"/>
      <c r="B43" s="416">
        <f t="shared" si="0"/>
        <v>5</v>
      </c>
      <c r="C43" s="544"/>
      <c r="D43" s="545"/>
      <c r="E43" s="545"/>
      <c r="F43" s="545"/>
      <c r="G43" s="545"/>
      <c r="H43" s="545"/>
      <c r="I43" s="545"/>
      <c r="J43" s="545"/>
      <c r="K43" s="545"/>
      <c r="L43" s="546"/>
      <c r="M43" s="547"/>
      <c r="N43" s="548"/>
      <c r="O43" s="548"/>
      <c r="P43" s="548"/>
      <c r="Q43" s="549"/>
      <c r="R43" s="536"/>
      <c r="S43" s="536"/>
      <c r="T43" s="536"/>
      <c r="U43" s="536"/>
      <c r="V43" s="536"/>
      <c r="W43" s="419"/>
      <c r="X43" s="528"/>
      <c r="Y43" s="5"/>
      <c r="Z43" s="414" t="str">
        <f>IFERROR(VLOOKUP(Y43, 【参考】数式用!$A$2:$B$48, 2, FALSE), "")</f>
        <v/>
      </c>
      <c r="AA43" s="415"/>
    </row>
    <row r="44" spans="1:27" ht="33.9" customHeight="1">
      <c r="A44" s="256"/>
      <c r="B44" s="416">
        <f t="shared" si="0"/>
        <v>6</v>
      </c>
      <c r="C44" s="544"/>
      <c r="D44" s="545"/>
      <c r="E44" s="545"/>
      <c r="F44" s="545"/>
      <c r="G44" s="545"/>
      <c r="H44" s="545"/>
      <c r="I44" s="545"/>
      <c r="J44" s="545"/>
      <c r="K44" s="545"/>
      <c r="L44" s="546"/>
      <c r="M44" s="547"/>
      <c r="N44" s="548"/>
      <c r="O44" s="548"/>
      <c r="P44" s="548"/>
      <c r="Q44" s="549"/>
      <c r="R44" s="536"/>
      <c r="S44" s="536"/>
      <c r="T44" s="536"/>
      <c r="U44" s="536"/>
      <c r="V44" s="536"/>
      <c r="W44" s="419"/>
      <c r="X44" s="528"/>
      <c r="Y44" s="5"/>
      <c r="Z44" s="414" t="str">
        <f>IFERROR(VLOOKUP(Y44, 【参考】数式用!$A$2:$B$48, 2, FALSE), "")</f>
        <v/>
      </c>
      <c r="AA44" s="415"/>
    </row>
    <row r="45" spans="1:27" ht="33.9" customHeight="1">
      <c r="A45" s="256"/>
      <c r="B45" s="416">
        <f t="shared" si="0"/>
        <v>7</v>
      </c>
      <c r="C45" s="544"/>
      <c r="D45" s="545"/>
      <c r="E45" s="545"/>
      <c r="F45" s="545"/>
      <c r="G45" s="545"/>
      <c r="H45" s="545"/>
      <c r="I45" s="545"/>
      <c r="J45" s="545"/>
      <c r="K45" s="545"/>
      <c r="L45" s="546"/>
      <c r="M45" s="547"/>
      <c r="N45" s="548"/>
      <c r="O45" s="548"/>
      <c r="P45" s="548"/>
      <c r="Q45" s="549"/>
      <c r="R45" s="536"/>
      <c r="S45" s="536"/>
      <c r="T45" s="536"/>
      <c r="U45" s="536"/>
      <c r="V45" s="536"/>
      <c r="W45" s="419"/>
      <c r="X45" s="528"/>
      <c r="Y45" s="42"/>
      <c r="Z45" s="414" t="str">
        <f>IFERROR(VLOOKUP(Y45, 【参考】数式用!$A$2:$B$48, 2, FALSE), "")</f>
        <v/>
      </c>
      <c r="AA45" s="415"/>
    </row>
    <row r="46" spans="1:27" ht="33.9" customHeight="1">
      <c r="A46" s="256"/>
      <c r="B46" s="416">
        <f t="shared" si="0"/>
        <v>8</v>
      </c>
      <c r="C46" s="544"/>
      <c r="D46" s="545"/>
      <c r="E46" s="545"/>
      <c r="F46" s="545"/>
      <c r="G46" s="545"/>
      <c r="H46" s="545"/>
      <c r="I46" s="545"/>
      <c r="J46" s="545"/>
      <c r="K46" s="545"/>
      <c r="L46" s="546"/>
      <c r="M46" s="547"/>
      <c r="N46" s="548"/>
      <c r="O46" s="548"/>
      <c r="P46" s="548"/>
      <c r="Q46" s="549"/>
      <c r="R46" s="536"/>
      <c r="S46" s="536"/>
      <c r="T46" s="536"/>
      <c r="U46" s="536"/>
      <c r="V46" s="536"/>
      <c r="W46" s="419"/>
      <c r="X46" s="528"/>
      <c r="Y46" s="42"/>
      <c r="Z46" s="414" t="str">
        <f>IFERROR(VLOOKUP(Y46, 【参考】数式用!$A$2:$B$48, 2, FALSE), "")</f>
        <v/>
      </c>
      <c r="AA46" s="415"/>
    </row>
    <row r="47" spans="1:27" ht="33.9" customHeight="1">
      <c r="A47" s="256"/>
      <c r="B47" s="416">
        <f t="shared" si="0"/>
        <v>9</v>
      </c>
      <c r="C47" s="544"/>
      <c r="D47" s="545"/>
      <c r="E47" s="545"/>
      <c r="F47" s="545"/>
      <c r="G47" s="545"/>
      <c r="H47" s="545"/>
      <c r="I47" s="545"/>
      <c r="J47" s="545"/>
      <c r="K47" s="545"/>
      <c r="L47" s="546"/>
      <c r="M47" s="547"/>
      <c r="N47" s="548"/>
      <c r="O47" s="548"/>
      <c r="P47" s="548"/>
      <c r="Q47" s="549"/>
      <c r="R47" s="536"/>
      <c r="S47" s="536"/>
      <c r="T47" s="536"/>
      <c r="U47" s="536"/>
      <c r="V47" s="536"/>
      <c r="W47" s="419"/>
      <c r="X47" s="528"/>
      <c r="Y47" s="5"/>
      <c r="Z47" s="414" t="str">
        <f>IFERROR(VLOOKUP(Y47, 【参考】数式用!$A$2:$B$48, 2, FALSE), "")</f>
        <v/>
      </c>
      <c r="AA47" s="415"/>
    </row>
    <row r="48" spans="1:27" ht="33.9" customHeight="1">
      <c r="A48" s="256"/>
      <c r="B48" s="416">
        <f t="shared" si="0"/>
        <v>10</v>
      </c>
      <c r="C48" s="544"/>
      <c r="D48" s="545"/>
      <c r="E48" s="545"/>
      <c r="F48" s="545"/>
      <c r="G48" s="545"/>
      <c r="H48" s="545"/>
      <c r="I48" s="545"/>
      <c r="J48" s="545"/>
      <c r="K48" s="545"/>
      <c r="L48" s="546"/>
      <c r="M48" s="547"/>
      <c r="N48" s="548"/>
      <c r="O48" s="548"/>
      <c r="P48" s="548"/>
      <c r="Q48" s="549"/>
      <c r="R48" s="536"/>
      <c r="S48" s="536"/>
      <c r="T48" s="536"/>
      <c r="U48" s="536"/>
      <c r="V48" s="536"/>
      <c r="W48" s="419"/>
      <c r="X48" s="528"/>
      <c r="Y48" s="42"/>
      <c r="Z48" s="414" t="str">
        <f>IFERROR(VLOOKUP(Y48, 【参考】数式用!$A$2:$B$48, 2, FALSE), "")</f>
        <v/>
      </c>
      <c r="AA48" s="415"/>
    </row>
    <row r="49" spans="1:27" ht="33.9" customHeight="1">
      <c r="A49" s="256"/>
      <c r="B49" s="416">
        <f t="shared" si="0"/>
        <v>11</v>
      </c>
      <c r="C49" s="544"/>
      <c r="D49" s="545"/>
      <c r="E49" s="545"/>
      <c r="F49" s="545"/>
      <c r="G49" s="545"/>
      <c r="H49" s="545"/>
      <c r="I49" s="545"/>
      <c r="J49" s="545"/>
      <c r="K49" s="545"/>
      <c r="L49" s="546"/>
      <c r="M49" s="547"/>
      <c r="N49" s="548"/>
      <c r="O49" s="548"/>
      <c r="P49" s="548"/>
      <c r="Q49" s="549"/>
      <c r="R49" s="536"/>
      <c r="S49" s="536"/>
      <c r="T49" s="536"/>
      <c r="U49" s="536"/>
      <c r="V49" s="536"/>
      <c r="W49" s="419"/>
      <c r="X49" s="528"/>
      <c r="Y49" s="5"/>
      <c r="Z49" s="414" t="str">
        <f>IFERROR(VLOOKUP(Y49, 【参考】数式用!$A$2:$B$48, 2, FALSE), "")</f>
        <v/>
      </c>
      <c r="AA49" s="415"/>
    </row>
    <row r="50" spans="1:27" ht="33.9" customHeight="1">
      <c r="A50" s="256"/>
      <c r="B50" s="416">
        <f t="shared" si="0"/>
        <v>12</v>
      </c>
      <c r="C50" s="544"/>
      <c r="D50" s="545"/>
      <c r="E50" s="545"/>
      <c r="F50" s="545"/>
      <c r="G50" s="545"/>
      <c r="H50" s="545"/>
      <c r="I50" s="545"/>
      <c r="J50" s="545"/>
      <c r="K50" s="545"/>
      <c r="L50" s="546"/>
      <c r="M50" s="547"/>
      <c r="N50" s="548"/>
      <c r="O50" s="548"/>
      <c r="P50" s="548"/>
      <c r="Q50" s="549"/>
      <c r="R50" s="536"/>
      <c r="S50" s="536"/>
      <c r="T50" s="536"/>
      <c r="U50" s="536"/>
      <c r="V50" s="536"/>
      <c r="W50" s="419"/>
      <c r="X50" s="528"/>
      <c r="Y50" s="5"/>
      <c r="Z50" s="414" t="str">
        <f>IFERROR(VLOOKUP(Y50, 【参考】数式用!$A$2:$B$48, 2, FALSE), "")</f>
        <v/>
      </c>
      <c r="AA50" s="415"/>
    </row>
    <row r="51" spans="1:27" ht="33.9" customHeight="1">
      <c r="A51" s="256"/>
      <c r="B51" s="416">
        <f t="shared" si="0"/>
        <v>13</v>
      </c>
      <c r="C51" s="544"/>
      <c r="D51" s="545"/>
      <c r="E51" s="545"/>
      <c r="F51" s="545"/>
      <c r="G51" s="545"/>
      <c r="H51" s="545"/>
      <c r="I51" s="545"/>
      <c r="J51" s="545"/>
      <c r="K51" s="545"/>
      <c r="L51" s="546"/>
      <c r="M51" s="547"/>
      <c r="N51" s="548"/>
      <c r="O51" s="548"/>
      <c r="P51" s="548"/>
      <c r="Q51" s="549"/>
      <c r="R51" s="536"/>
      <c r="S51" s="536"/>
      <c r="T51" s="536"/>
      <c r="U51" s="536"/>
      <c r="V51" s="536"/>
      <c r="W51" s="419"/>
      <c r="X51" s="528"/>
      <c r="Y51" s="5"/>
      <c r="Z51" s="414" t="str">
        <f>IFERROR(VLOOKUP(Y51, 【参考】数式用!$A$2:$B$48, 2, FALSE), "")</f>
        <v/>
      </c>
      <c r="AA51" s="415"/>
    </row>
    <row r="52" spans="1:27" ht="33.9" customHeight="1">
      <c r="A52" s="256"/>
      <c r="B52" s="416">
        <f t="shared" si="0"/>
        <v>14</v>
      </c>
      <c r="C52" s="544"/>
      <c r="D52" s="545"/>
      <c r="E52" s="545"/>
      <c r="F52" s="545"/>
      <c r="G52" s="545"/>
      <c r="H52" s="545"/>
      <c r="I52" s="545"/>
      <c r="J52" s="545"/>
      <c r="K52" s="545"/>
      <c r="L52" s="546"/>
      <c r="M52" s="547"/>
      <c r="N52" s="548"/>
      <c r="O52" s="548"/>
      <c r="P52" s="548"/>
      <c r="Q52" s="549"/>
      <c r="R52" s="536"/>
      <c r="S52" s="536"/>
      <c r="T52" s="536"/>
      <c r="U52" s="536"/>
      <c r="V52" s="536"/>
      <c r="W52" s="419"/>
      <c r="X52" s="528"/>
      <c r="Y52" s="5"/>
      <c r="Z52" s="414" t="str">
        <f>IFERROR(VLOOKUP(Y52, 【参考】数式用!$A$2:$B$48, 2, FALSE), "")</f>
        <v/>
      </c>
      <c r="AA52" s="415"/>
    </row>
    <row r="53" spans="1:27" ht="33.9" customHeight="1">
      <c r="A53" s="256"/>
      <c r="B53" s="416">
        <f t="shared" si="0"/>
        <v>15</v>
      </c>
      <c r="C53" s="544"/>
      <c r="D53" s="545"/>
      <c r="E53" s="545"/>
      <c r="F53" s="545"/>
      <c r="G53" s="545"/>
      <c r="H53" s="545"/>
      <c r="I53" s="545"/>
      <c r="J53" s="545"/>
      <c r="K53" s="545"/>
      <c r="L53" s="546"/>
      <c r="M53" s="547"/>
      <c r="N53" s="548"/>
      <c r="O53" s="548"/>
      <c r="P53" s="548"/>
      <c r="Q53" s="549"/>
      <c r="R53" s="536"/>
      <c r="S53" s="536"/>
      <c r="T53" s="536"/>
      <c r="U53" s="536"/>
      <c r="V53" s="536"/>
      <c r="W53" s="419"/>
      <c r="X53" s="528"/>
      <c r="Y53" s="5"/>
      <c r="Z53" s="414" t="str">
        <f>IFERROR(VLOOKUP(Y53, 【参考】数式用!$A$2:$B$48, 2, FALSE), "")</f>
        <v/>
      </c>
      <c r="AA53" s="415"/>
    </row>
    <row r="54" spans="1:27" ht="33.9" customHeight="1">
      <c r="A54" s="256"/>
      <c r="B54" s="416">
        <f t="shared" si="0"/>
        <v>16</v>
      </c>
      <c r="C54" s="544"/>
      <c r="D54" s="545"/>
      <c r="E54" s="545"/>
      <c r="F54" s="545"/>
      <c r="G54" s="545"/>
      <c r="H54" s="545"/>
      <c r="I54" s="545"/>
      <c r="J54" s="545"/>
      <c r="K54" s="545"/>
      <c r="L54" s="546"/>
      <c r="M54" s="547"/>
      <c r="N54" s="548"/>
      <c r="O54" s="548"/>
      <c r="P54" s="548"/>
      <c r="Q54" s="549"/>
      <c r="R54" s="536"/>
      <c r="S54" s="536"/>
      <c r="T54" s="536"/>
      <c r="U54" s="536"/>
      <c r="V54" s="536"/>
      <c r="W54" s="419"/>
      <c r="X54" s="528"/>
      <c r="Y54" s="5"/>
      <c r="Z54" s="414" t="str">
        <f>IFERROR(VLOOKUP(Y54, 【参考】数式用!$A$2:$B$48, 2, FALSE), "")</f>
        <v/>
      </c>
      <c r="AA54" s="415"/>
    </row>
    <row r="55" spans="1:27" ht="33.9" customHeight="1">
      <c r="A55" s="256"/>
      <c r="B55" s="416">
        <f t="shared" si="0"/>
        <v>17</v>
      </c>
      <c r="C55" s="544"/>
      <c r="D55" s="545"/>
      <c r="E55" s="545"/>
      <c r="F55" s="545"/>
      <c r="G55" s="545"/>
      <c r="H55" s="545"/>
      <c r="I55" s="545"/>
      <c r="J55" s="545"/>
      <c r="K55" s="545"/>
      <c r="L55" s="546"/>
      <c r="M55" s="547"/>
      <c r="N55" s="548"/>
      <c r="O55" s="548"/>
      <c r="P55" s="548"/>
      <c r="Q55" s="549"/>
      <c r="R55" s="536"/>
      <c r="S55" s="536"/>
      <c r="T55" s="536"/>
      <c r="U55" s="536"/>
      <c r="V55" s="536"/>
      <c r="W55" s="419"/>
      <c r="X55" s="528"/>
      <c r="Y55" s="5"/>
      <c r="Z55" s="414" t="str">
        <f>IFERROR(VLOOKUP(Y55, 【参考】数式用!$A$2:$B$48, 2, FALSE), "")</f>
        <v/>
      </c>
      <c r="AA55" s="415"/>
    </row>
    <row r="56" spans="1:27" ht="33.9" customHeight="1">
      <c r="A56" s="256"/>
      <c r="B56" s="416">
        <f t="shared" si="0"/>
        <v>18</v>
      </c>
      <c r="C56" s="544"/>
      <c r="D56" s="545"/>
      <c r="E56" s="545"/>
      <c r="F56" s="545"/>
      <c r="G56" s="545"/>
      <c r="H56" s="545"/>
      <c r="I56" s="545"/>
      <c r="J56" s="545"/>
      <c r="K56" s="545"/>
      <c r="L56" s="546"/>
      <c r="M56" s="547"/>
      <c r="N56" s="548"/>
      <c r="O56" s="548"/>
      <c r="P56" s="548"/>
      <c r="Q56" s="549"/>
      <c r="R56" s="536"/>
      <c r="S56" s="536"/>
      <c r="T56" s="536"/>
      <c r="U56" s="536"/>
      <c r="V56" s="536"/>
      <c r="W56" s="419"/>
      <c r="X56" s="528"/>
      <c r="Y56" s="5"/>
      <c r="Z56" s="414" t="str">
        <f>IFERROR(VLOOKUP(Y56, 【参考】数式用!$A$2:$B$48, 2, FALSE), "")</f>
        <v/>
      </c>
      <c r="AA56" s="415"/>
    </row>
    <row r="57" spans="1:27" ht="33.9" customHeight="1">
      <c r="A57" s="256"/>
      <c r="B57" s="416">
        <f t="shared" si="0"/>
        <v>19</v>
      </c>
      <c r="C57" s="544"/>
      <c r="D57" s="545"/>
      <c r="E57" s="545"/>
      <c r="F57" s="545"/>
      <c r="G57" s="545"/>
      <c r="H57" s="545"/>
      <c r="I57" s="545"/>
      <c r="J57" s="545"/>
      <c r="K57" s="545"/>
      <c r="L57" s="546"/>
      <c r="M57" s="547"/>
      <c r="N57" s="548"/>
      <c r="O57" s="548"/>
      <c r="P57" s="548"/>
      <c r="Q57" s="549"/>
      <c r="R57" s="536"/>
      <c r="S57" s="536"/>
      <c r="T57" s="536"/>
      <c r="U57" s="536"/>
      <c r="V57" s="536"/>
      <c r="W57" s="419"/>
      <c r="X57" s="528"/>
      <c r="Y57" s="5"/>
      <c r="Z57" s="414" t="str">
        <f>IFERROR(VLOOKUP(Y57, 【参考】数式用!$A$2:$B$48, 2, FALSE), "")</f>
        <v/>
      </c>
      <c r="AA57" s="415"/>
    </row>
    <row r="58" spans="1:27" ht="33.9" customHeight="1">
      <c r="A58" s="256"/>
      <c r="B58" s="416">
        <f t="shared" si="0"/>
        <v>20</v>
      </c>
      <c r="C58" s="544"/>
      <c r="D58" s="545"/>
      <c r="E58" s="545"/>
      <c r="F58" s="545"/>
      <c r="G58" s="545"/>
      <c r="H58" s="545"/>
      <c r="I58" s="545"/>
      <c r="J58" s="545"/>
      <c r="K58" s="545"/>
      <c r="L58" s="546"/>
      <c r="M58" s="547"/>
      <c r="N58" s="548"/>
      <c r="O58" s="548"/>
      <c r="P58" s="548"/>
      <c r="Q58" s="549"/>
      <c r="R58" s="536"/>
      <c r="S58" s="536"/>
      <c r="T58" s="536"/>
      <c r="U58" s="536"/>
      <c r="V58" s="536"/>
      <c r="W58" s="419"/>
      <c r="X58" s="528"/>
      <c r="Y58" s="5"/>
      <c r="Z58" s="414" t="str">
        <f>IFERROR(VLOOKUP(Y58, 【参考】数式用!$A$2:$B$48, 2, FALSE), "")</f>
        <v/>
      </c>
      <c r="AA58" s="415"/>
    </row>
    <row r="59" spans="1:27" ht="33.9" customHeight="1">
      <c r="A59" s="256"/>
      <c r="B59" s="416">
        <f t="shared" si="0"/>
        <v>21</v>
      </c>
      <c r="C59" s="544"/>
      <c r="D59" s="545"/>
      <c r="E59" s="545"/>
      <c r="F59" s="545"/>
      <c r="G59" s="545"/>
      <c r="H59" s="545"/>
      <c r="I59" s="545"/>
      <c r="J59" s="545"/>
      <c r="K59" s="545"/>
      <c r="L59" s="546"/>
      <c r="M59" s="547"/>
      <c r="N59" s="548"/>
      <c r="O59" s="548"/>
      <c r="P59" s="548"/>
      <c r="Q59" s="549"/>
      <c r="R59" s="536"/>
      <c r="S59" s="536"/>
      <c r="T59" s="536"/>
      <c r="U59" s="536"/>
      <c r="V59" s="536"/>
      <c r="W59" s="419"/>
      <c r="X59" s="528"/>
      <c r="Y59" s="5"/>
      <c r="Z59" s="414" t="str">
        <f>IFERROR(VLOOKUP(Y59, 【参考】数式用!$A$2:$B$48, 2, FALSE), "")</f>
        <v/>
      </c>
      <c r="AA59" s="415"/>
    </row>
    <row r="60" spans="1:27" ht="33.9" customHeight="1">
      <c r="A60" s="256"/>
      <c r="B60" s="416">
        <f t="shared" si="0"/>
        <v>22</v>
      </c>
      <c r="C60" s="544"/>
      <c r="D60" s="545"/>
      <c r="E60" s="545"/>
      <c r="F60" s="545"/>
      <c r="G60" s="545"/>
      <c r="H60" s="545"/>
      <c r="I60" s="545"/>
      <c r="J60" s="545"/>
      <c r="K60" s="545"/>
      <c r="L60" s="546"/>
      <c r="M60" s="547"/>
      <c r="N60" s="548"/>
      <c r="O60" s="548"/>
      <c r="P60" s="548"/>
      <c r="Q60" s="549"/>
      <c r="R60" s="536"/>
      <c r="S60" s="536"/>
      <c r="T60" s="536"/>
      <c r="U60" s="536"/>
      <c r="V60" s="536"/>
      <c r="W60" s="419"/>
      <c r="X60" s="528"/>
      <c r="Y60" s="5"/>
      <c r="Z60" s="414" t="str">
        <f>IFERROR(VLOOKUP(Y60, 【参考】数式用!$A$2:$B$48, 2, FALSE), "")</f>
        <v/>
      </c>
      <c r="AA60" s="415"/>
    </row>
    <row r="61" spans="1:27" ht="33.9" customHeight="1">
      <c r="A61" s="256"/>
      <c r="B61" s="416">
        <f t="shared" si="0"/>
        <v>23</v>
      </c>
      <c r="C61" s="544"/>
      <c r="D61" s="545"/>
      <c r="E61" s="545"/>
      <c r="F61" s="545"/>
      <c r="G61" s="545"/>
      <c r="H61" s="545"/>
      <c r="I61" s="545"/>
      <c r="J61" s="545"/>
      <c r="K61" s="545"/>
      <c r="L61" s="546"/>
      <c r="M61" s="547"/>
      <c r="N61" s="548"/>
      <c r="O61" s="548"/>
      <c r="P61" s="548"/>
      <c r="Q61" s="549"/>
      <c r="R61" s="536"/>
      <c r="S61" s="536"/>
      <c r="T61" s="536"/>
      <c r="U61" s="536"/>
      <c r="V61" s="536"/>
      <c r="W61" s="419"/>
      <c r="X61" s="528"/>
      <c r="Y61" s="5"/>
      <c r="Z61" s="414" t="str">
        <f>IFERROR(VLOOKUP(Y61, 【参考】数式用!$A$2:$B$48, 2, FALSE), "")</f>
        <v/>
      </c>
      <c r="AA61" s="415"/>
    </row>
    <row r="62" spans="1:27" ht="33.9" customHeight="1">
      <c r="A62" s="256"/>
      <c r="B62" s="416">
        <f t="shared" si="0"/>
        <v>24</v>
      </c>
      <c r="C62" s="544"/>
      <c r="D62" s="545"/>
      <c r="E62" s="545"/>
      <c r="F62" s="545"/>
      <c r="G62" s="545"/>
      <c r="H62" s="545"/>
      <c r="I62" s="545"/>
      <c r="J62" s="545"/>
      <c r="K62" s="545"/>
      <c r="L62" s="546"/>
      <c r="M62" s="547"/>
      <c r="N62" s="548"/>
      <c r="O62" s="548"/>
      <c r="P62" s="548"/>
      <c r="Q62" s="549"/>
      <c r="R62" s="536"/>
      <c r="S62" s="536"/>
      <c r="T62" s="536"/>
      <c r="U62" s="536"/>
      <c r="V62" s="536"/>
      <c r="W62" s="419"/>
      <c r="X62" s="528"/>
      <c r="Y62" s="5"/>
      <c r="Z62" s="414" t="str">
        <f>IFERROR(VLOOKUP(Y62, 【参考】数式用!$A$2:$B$48, 2, FALSE), "")</f>
        <v/>
      </c>
      <c r="AA62" s="415"/>
    </row>
    <row r="63" spans="1:27" ht="33.9" customHeight="1">
      <c r="A63" s="256"/>
      <c r="B63" s="416">
        <f t="shared" si="0"/>
        <v>25</v>
      </c>
      <c r="C63" s="544"/>
      <c r="D63" s="545"/>
      <c r="E63" s="545"/>
      <c r="F63" s="545"/>
      <c r="G63" s="545"/>
      <c r="H63" s="545"/>
      <c r="I63" s="545"/>
      <c r="J63" s="545"/>
      <c r="K63" s="545"/>
      <c r="L63" s="546"/>
      <c r="M63" s="547"/>
      <c r="N63" s="548"/>
      <c r="O63" s="548"/>
      <c r="P63" s="548"/>
      <c r="Q63" s="549"/>
      <c r="R63" s="536"/>
      <c r="S63" s="536"/>
      <c r="T63" s="536"/>
      <c r="U63" s="536"/>
      <c r="V63" s="536"/>
      <c r="W63" s="419"/>
      <c r="X63" s="528"/>
      <c r="Y63" s="5"/>
      <c r="Z63" s="414" t="str">
        <f>IFERROR(VLOOKUP(Y63, 【参考】数式用!$A$2:$B$48, 2, FALSE), "")</f>
        <v/>
      </c>
      <c r="AA63" s="415"/>
    </row>
    <row r="64" spans="1:27" ht="33.9" customHeight="1">
      <c r="A64" s="256"/>
      <c r="B64" s="416">
        <f t="shared" si="0"/>
        <v>26</v>
      </c>
      <c r="C64" s="544"/>
      <c r="D64" s="545"/>
      <c r="E64" s="545"/>
      <c r="F64" s="545"/>
      <c r="G64" s="545"/>
      <c r="H64" s="545"/>
      <c r="I64" s="545"/>
      <c r="J64" s="545"/>
      <c r="K64" s="545"/>
      <c r="L64" s="546"/>
      <c r="M64" s="547"/>
      <c r="N64" s="548"/>
      <c r="O64" s="548"/>
      <c r="P64" s="548"/>
      <c r="Q64" s="549"/>
      <c r="R64" s="536"/>
      <c r="S64" s="536"/>
      <c r="T64" s="536"/>
      <c r="U64" s="536"/>
      <c r="V64" s="536"/>
      <c r="W64" s="419"/>
      <c r="X64" s="528"/>
      <c r="Y64" s="5"/>
      <c r="Z64" s="414" t="str">
        <f>IFERROR(VLOOKUP(Y64, 【参考】数式用!$A$2:$B$48, 2, FALSE), "")</f>
        <v/>
      </c>
      <c r="AA64" s="415"/>
    </row>
    <row r="65" spans="1:27" ht="33.9" customHeight="1">
      <c r="A65" s="256"/>
      <c r="B65" s="416">
        <f t="shared" si="0"/>
        <v>27</v>
      </c>
      <c r="C65" s="544"/>
      <c r="D65" s="545"/>
      <c r="E65" s="545"/>
      <c r="F65" s="545"/>
      <c r="G65" s="545"/>
      <c r="H65" s="545"/>
      <c r="I65" s="545"/>
      <c r="J65" s="545"/>
      <c r="K65" s="545"/>
      <c r="L65" s="546"/>
      <c r="M65" s="547"/>
      <c r="N65" s="548"/>
      <c r="O65" s="548"/>
      <c r="P65" s="548"/>
      <c r="Q65" s="549"/>
      <c r="R65" s="536"/>
      <c r="S65" s="536"/>
      <c r="T65" s="536"/>
      <c r="U65" s="536"/>
      <c r="V65" s="536"/>
      <c r="W65" s="419"/>
      <c r="X65" s="528"/>
      <c r="Y65" s="5"/>
      <c r="Z65" s="414" t="str">
        <f>IFERROR(VLOOKUP(Y65, 【参考】数式用!$A$2:$B$48, 2, FALSE), "")</f>
        <v/>
      </c>
      <c r="AA65" s="415"/>
    </row>
    <row r="66" spans="1:27" ht="33.9" customHeight="1">
      <c r="A66" s="256"/>
      <c r="B66" s="416">
        <f t="shared" si="0"/>
        <v>28</v>
      </c>
      <c r="C66" s="544"/>
      <c r="D66" s="545"/>
      <c r="E66" s="545"/>
      <c r="F66" s="545"/>
      <c r="G66" s="545"/>
      <c r="H66" s="545"/>
      <c r="I66" s="545"/>
      <c r="J66" s="545"/>
      <c r="K66" s="545"/>
      <c r="L66" s="546"/>
      <c r="M66" s="547"/>
      <c r="N66" s="548"/>
      <c r="O66" s="548"/>
      <c r="P66" s="548"/>
      <c r="Q66" s="549"/>
      <c r="R66" s="536"/>
      <c r="S66" s="536"/>
      <c r="T66" s="536"/>
      <c r="U66" s="536"/>
      <c r="V66" s="536"/>
      <c r="W66" s="419"/>
      <c r="X66" s="528"/>
      <c r="Y66" s="5"/>
      <c r="Z66" s="414" t="str">
        <f>IFERROR(VLOOKUP(Y66, 【参考】数式用!$A$2:$B$48, 2, FALSE), "")</f>
        <v/>
      </c>
      <c r="AA66" s="415"/>
    </row>
    <row r="67" spans="1:27" ht="33.9" customHeight="1">
      <c r="A67" s="256"/>
      <c r="B67" s="416">
        <f t="shared" si="0"/>
        <v>29</v>
      </c>
      <c r="C67" s="544"/>
      <c r="D67" s="545"/>
      <c r="E67" s="545"/>
      <c r="F67" s="545"/>
      <c r="G67" s="545"/>
      <c r="H67" s="545"/>
      <c r="I67" s="545"/>
      <c r="J67" s="545"/>
      <c r="K67" s="545"/>
      <c r="L67" s="546"/>
      <c r="M67" s="547"/>
      <c r="N67" s="548"/>
      <c r="O67" s="548"/>
      <c r="P67" s="548"/>
      <c r="Q67" s="549"/>
      <c r="R67" s="536"/>
      <c r="S67" s="536"/>
      <c r="T67" s="536"/>
      <c r="U67" s="536"/>
      <c r="V67" s="536"/>
      <c r="W67" s="419"/>
      <c r="X67" s="528"/>
      <c r="Y67" s="5"/>
      <c r="Z67" s="414" t="str">
        <f>IFERROR(VLOOKUP(Y67, 【参考】数式用!$A$2:$B$48, 2, FALSE), "")</f>
        <v/>
      </c>
      <c r="AA67" s="415"/>
    </row>
    <row r="68" spans="1:27" ht="33.9" customHeight="1">
      <c r="A68" s="256"/>
      <c r="B68" s="416">
        <f t="shared" si="0"/>
        <v>30</v>
      </c>
      <c r="C68" s="544"/>
      <c r="D68" s="545"/>
      <c r="E68" s="545"/>
      <c r="F68" s="545"/>
      <c r="G68" s="545"/>
      <c r="H68" s="545"/>
      <c r="I68" s="545"/>
      <c r="J68" s="545"/>
      <c r="K68" s="545"/>
      <c r="L68" s="546"/>
      <c r="M68" s="547"/>
      <c r="N68" s="548"/>
      <c r="O68" s="548"/>
      <c r="P68" s="548"/>
      <c r="Q68" s="549"/>
      <c r="R68" s="536"/>
      <c r="S68" s="536"/>
      <c r="T68" s="536"/>
      <c r="U68" s="536"/>
      <c r="V68" s="536"/>
      <c r="W68" s="419"/>
      <c r="X68" s="528"/>
      <c r="Y68" s="5"/>
      <c r="Z68" s="414" t="str">
        <f>IFERROR(VLOOKUP(Y68, 【参考】数式用!$A$2:$B$48, 2, FALSE), "")</f>
        <v/>
      </c>
      <c r="AA68" s="415"/>
    </row>
    <row r="69" spans="1:27" ht="33.9" customHeight="1">
      <c r="A69" s="256"/>
      <c r="B69" s="416">
        <f t="shared" si="0"/>
        <v>31</v>
      </c>
      <c r="C69" s="544"/>
      <c r="D69" s="545"/>
      <c r="E69" s="545"/>
      <c r="F69" s="545"/>
      <c r="G69" s="545"/>
      <c r="H69" s="545"/>
      <c r="I69" s="545"/>
      <c r="J69" s="545"/>
      <c r="K69" s="545"/>
      <c r="L69" s="546"/>
      <c r="M69" s="547"/>
      <c r="N69" s="548"/>
      <c r="O69" s="548"/>
      <c r="P69" s="548"/>
      <c r="Q69" s="549"/>
      <c r="R69" s="536"/>
      <c r="S69" s="536"/>
      <c r="T69" s="536"/>
      <c r="U69" s="536"/>
      <c r="V69" s="536"/>
      <c r="W69" s="419"/>
      <c r="X69" s="528"/>
      <c r="Y69" s="5"/>
      <c r="Z69" s="414" t="str">
        <f>IFERROR(VLOOKUP(Y69, 【参考】数式用!$A$2:$B$48, 2, FALSE), "")</f>
        <v/>
      </c>
      <c r="AA69" s="415"/>
    </row>
    <row r="70" spans="1:27" ht="33.9" customHeight="1">
      <c r="A70" s="256"/>
      <c r="B70" s="416">
        <f t="shared" si="0"/>
        <v>32</v>
      </c>
      <c r="C70" s="544"/>
      <c r="D70" s="545"/>
      <c r="E70" s="545"/>
      <c r="F70" s="545"/>
      <c r="G70" s="545"/>
      <c r="H70" s="545"/>
      <c r="I70" s="545"/>
      <c r="J70" s="545"/>
      <c r="K70" s="545"/>
      <c r="L70" s="546"/>
      <c r="M70" s="547"/>
      <c r="N70" s="548"/>
      <c r="O70" s="548"/>
      <c r="P70" s="548"/>
      <c r="Q70" s="549"/>
      <c r="R70" s="536"/>
      <c r="S70" s="536"/>
      <c r="T70" s="536"/>
      <c r="U70" s="536"/>
      <c r="V70" s="536"/>
      <c r="W70" s="419"/>
      <c r="X70" s="528"/>
      <c r="Y70" s="5"/>
      <c r="Z70" s="414" t="str">
        <f>IFERROR(VLOOKUP(Y70, 【参考】数式用!$A$2:$B$48, 2, FALSE), "")</f>
        <v/>
      </c>
      <c r="AA70" s="415"/>
    </row>
    <row r="71" spans="1:27" ht="33.9" customHeight="1">
      <c r="A71" s="256"/>
      <c r="B71" s="416">
        <f t="shared" si="0"/>
        <v>33</v>
      </c>
      <c r="C71" s="544"/>
      <c r="D71" s="545"/>
      <c r="E71" s="545"/>
      <c r="F71" s="545"/>
      <c r="G71" s="545"/>
      <c r="H71" s="545"/>
      <c r="I71" s="545"/>
      <c r="J71" s="545"/>
      <c r="K71" s="545"/>
      <c r="L71" s="546"/>
      <c r="M71" s="547"/>
      <c r="N71" s="548"/>
      <c r="O71" s="548"/>
      <c r="P71" s="548"/>
      <c r="Q71" s="549"/>
      <c r="R71" s="536"/>
      <c r="S71" s="536"/>
      <c r="T71" s="536"/>
      <c r="U71" s="536"/>
      <c r="V71" s="536"/>
      <c r="W71" s="419"/>
      <c r="X71" s="528"/>
      <c r="Y71" s="5"/>
      <c r="Z71" s="414" t="str">
        <f>IFERROR(VLOOKUP(Y71, 【参考】数式用!$A$2:$B$48, 2, FALSE), "")</f>
        <v/>
      </c>
      <c r="AA71" s="415"/>
    </row>
    <row r="72" spans="1:27" ht="33.9" customHeight="1">
      <c r="A72" s="256"/>
      <c r="B72" s="416">
        <f t="shared" si="0"/>
        <v>34</v>
      </c>
      <c r="C72" s="544"/>
      <c r="D72" s="545"/>
      <c r="E72" s="545"/>
      <c r="F72" s="545"/>
      <c r="G72" s="545"/>
      <c r="H72" s="545"/>
      <c r="I72" s="545"/>
      <c r="J72" s="545"/>
      <c r="K72" s="545"/>
      <c r="L72" s="546"/>
      <c r="M72" s="547"/>
      <c r="N72" s="548"/>
      <c r="O72" s="548"/>
      <c r="P72" s="548"/>
      <c r="Q72" s="549"/>
      <c r="R72" s="536"/>
      <c r="S72" s="536"/>
      <c r="T72" s="536"/>
      <c r="U72" s="536"/>
      <c r="V72" s="536"/>
      <c r="W72" s="419"/>
      <c r="X72" s="528"/>
      <c r="Y72" s="5"/>
      <c r="Z72" s="414" t="str">
        <f>IFERROR(VLOOKUP(Y72, 【参考】数式用!$A$2:$B$48, 2, FALSE), "")</f>
        <v/>
      </c>
      <c r="AA72" s="415"/>
    </row>
    <row r="73" spans="1:27" ht="33.9" customHeight="1">
      <c r="A73" s="256"/>
      <c r="B73" s="416">
        <f t="shared" si="0"/>
        <v>35</v>
      </c>
      <c r="C73" s="544"/>
      <c r="D73" s="545"/>
      <c r="E73" s="545"/>
      <c r="F73" s="545"/>
      <c r="G73" s="545"/>
      <c r="H73" s="545"/>
      <c r="I73" s="545"/>
      <c r="J73" s="545"/>
      <c r="K73" s="545"/>
      <c r="L73" s="546"/>
      <c r="M73" s="547"/>
      <c r="N73" s="548"/>
      <c r="O73" s="548"/>
      <c r="P73" s="548"/>
      <c r="Q73" s="549"/>
      <c r="R73" s="536"/>
      <c r="S73" s="536"/>
      <c r="T73" s="536"/>
      <c r="U73" s="536"/>
      <c r="V73" s="536"/>
      <c r="W73" s="419"/>
      <c r="X73" s="528"/>
      <c r="Y73" s="5"/>
      <c r="Z73" s="414" t="str">
        <f>IFERROR(VLOOKUP(Y73, 【参考】数式用!$A$2:$B$48, 2, FALSE), "")</f>
        <v/>
      </c>
      <c r="AA73" s="415"/>
    </row>
    <row r="74" spans="1:27" ht="33.9" customHeight="1">
      <c r="A74" s="256"/>
      <c r="B74" s="416">
        <f t="shared" si="0"/>
        <v>36</v>
      </c>
      <c r="C74" s="544"/>
      <c r="D74" s="545"/>
      <c r="E74" s="545"/>
      <c r="F74" s="545"/>
      <c r="G74" s="545"/>
      <c r="H74" s="545"/>
      <c r="I74" s="545"/>
      <c r="J74" s="545"/>
      <c r="K74" s="545"/>
      <c r="L74" s="546"/>
      <c r="M74" s="547"/>
      <c r="N74" s="548"/>
      <c r="O74" s="548"/>
      <c r="P74" s="548"/>
      <c r="Q74" s="549"/>
      <c r="R74" s="536"/>
      <c r="S74" s="536"/>
      <c r="T74" s="536"/>
      <c r="U74" s="536"/>
      <c r="V74" s="536"/>
      <c r="W74" s="419"/>
      <c r="X74" s="528"/>
      <c r="Y74" s="5"/>
      <c r="Z74" s="414" t="str">
        <f>IFERROR(VLOOKUP(Y74, 【参考】数式用!$A$2:$B$48, 2, FALSE), "")</f>
        <v/>
      </c>
      <c r="AA74" s="415"/>
    </row>
    <row r="75" spans="1:27" ht="33.9" customHeight="1">
      <c r="A75" s="256"/>
      <c r="B75" s="416">
        <f t="shared" si="0"/>
        <v>37</v>
      </c>
      <c r="C75" s="544"/>
      <c r="D75" s="545"/>
      <c r="E75" s="545"/>
      <c r="F75" s="545"/>
      <c r="G75" s="545"/>
      <c r="H75" s="545"/>
      <c r="I75" s="545"/>
      <c r="J75" s="545"/>
      <c r="K75" s="545"/>
      <c r="L75" s="546"/>
      <c r="M75" s="547"/>
      <c r="N75" s="548"/>
      <c r="O75" s="548"/>
      <c r="P75" s="548"/>
      <c r="Q75" s="549"/>
      <c r="R75" s="536"/>
      <c r="S75" s="536"/>
      <c r="T75" s="536"/>
      <c r="U75" s="536"/>
      <c r="V75" s="536"/>
      <c r="W75" s="419"/>
      <c r="X75" s="528"/>
      <c r="Y75" s="5"/>
      <c r="Z75" s="414" t="str">
        <f>IFERROR(VLOOKUP(Y75, 【参考】数式用!$A$2:$B$48, 2, FALSE), "")</f>
        <v/>
      </c>
      <c r="AA75" s="415"/>
    </row>
    <row r="76" spans="1:27" ht="33.9" customHeight="1">
      <c r="A76" s="256"/>
      <c r="B76" s="416">
        <f t="shared" si="0"/>
        <v>38</v>
      </c>
      <c r="C76" s="544"/>
      <c r="D76" s="545"/>
      <c r="E76" s="545"/>
      <c r="F76" s="545"/>
      <c r="G76" s="545"/>
      <c r="H76" s="545"/>
      <c r="I76" s="545"/>
      <c r="J76" s="545"/>
      <c r="K76" s="545"/>
      <c r="L76" s="546"/>
      <c r="M76" s="547"/>
      <c r="N76" s="548"/>
      <c r="O76" s="548"/>
      <c r="P76" s="548"/>
      <c r="Q76" s="549"/>
      <c r="R76" s="536"/>
      <c r="S76" s="536"/>
      <c r="T76" s="536"/>
      <c r="U76" s="536"/>
      <c r="V76" s="536"/>
      <c r="W76" s="419"/>
      <c r="X76" s="528"/>
      <c r="Y76" s="5"/>
      <c r="Z76" s="414" t="str">
        <f>IFERROR(VLOOKUP(Y76, 【参考】数式用!$A$2:$B$48, 2, FALSE), "")</f>
        <v/>
      </c>
      <c r="AA76" s="415"/>
    </row>
    <row r="77" spans="1:27" ht="33.9" customHeight="1">
      <c r="A77" s="256"/>
      <c r="B77" s="416">
        <f t="shared" si="0"/>
        <v>39</v>
      </c>
      <c r="C77" s="544"/>
      <c r="D77" s="545"/>
      <c r="E77" s="545"/>
      <c r="F77" s="545"/>
      <c r="G77" s="545"/>
      <c r="H77" s="545"/>
      <c r="I77" s="545"/>
      <c r="J77" s="545"/>
      <c r="K77" s="545"/>
      <c r="L77" s="546"/>
      <c r="M77" s="547"/>
      <c r="N77" s="548"/>
      <c r="O77" s="548"/>
      <c r="P77" s="548"/>
      <c r="Q77" s="549"/>
      <c r="R77" s="536"/>
      <c r="S77" s="536"/>
      <c r="T77" s="536"/>
      <c r="U77" s="536"/>
      <c r="V77" s="536"/>
      <c r="W77" s="419"/>
      <c r="X77" s="528"/>
      <c r="Y77" s="5"/>
      <c r="Z77" s="414" t="str">
        <f>IFERROR(VLOOKUP(Y77, 【参考】数式用!$A$2:$B$48, 2, FALSE), "")</f>
        <v/>
      </c>
      <c r="AA77" s="415"/>
    </row>
    <row r="78" spans="1:27" ht="33.9" customHeight="1">
      <c r="A78" s="256"/>
      <c r="B78" s="416">
        <f t="shared" si="0"/>
        <v>40</v>
      </c>
      <c r="C78" s="544"/>
      <c r="D78" s="545"/>
      <c r="E78" s="545"/>
      <c r="F78" s="545"/>
      <c r="G78" s="545"/>
      <c r="H78" s="545"/>
      <c r="I78" s="545"/>
      <c r="J78" s="545"/>
      <c r="K78" s="545"/>
      <c r="L78" s="546"/>
      <c r="M78" s="547"/>
      <c r="N78" s="548"/>
      <c r="O78" s="548"/>
      <c r="P78" s="548"/>
      <c r="Q78" s="549"/>
      <c r="R78" s="536"/>
      <c r="S78" s="536"/>
      <c r="T78" s="536"/>
      <c r="U78" s="536"/>
      <c r="V78" s="536"/>
      <c r="W78" s="419"/>
      <c r="X78" s="528"/>
      <c r="Y78" s="5"/>
      <c r="Z78" s="414" t="str">
        <f>IFERROR(VLOOKUP(Y78, 【参考】数式用!$A$2:$B$48, 2, FALSE), "")</f>
        <v/>
      </c>
      <c r="AA78" s="415"/>
    </row>
    <row r="79" spans="1:27" ht="33.9" customHeight="1">
      <c r="A79" s="256"/>
      <c r="B79" s="416">
        <f t="shared" si="0"/>
        <v>41</v>
      </c>
      <c r="C79" s="544"/>
      <c r="D79" s="545"/>
      <c r="E79" s="545"/>
      <c r="F79" s="545"/>
      <c r="G79" s="545"/>
      <c r="H79" s="545"/>
      <c r="I79" s="545"/>
      <c r="J79" s="545"/>
      <c r="K79" s="545"/>
      <c r="L79" s="546"/>
      <c r="M79" s="547"/>
      <c r="N79" s="548"/>
      <c r="O79" s="548"/>
      <c r="P79" s="548"/>
      <c r="Q79" s="549"/>
      <c r="R79" s="536"/>
      <c r="S79" s="536"/>
      <c r="T79" s="536"/>
      <c r="U79" s="536"/>
      <c r="V79" s="536"/>
      <c r="W79" s="419"/>
      <c r="X79" s="528"/>
      <c r="Y79" s="5"/>
      <c r="Z79" s="414" t="str">
        <f>IFERROR(VLOOKUP(Y79, 【参考】数式用!$A$2:$B$48, 2, FALSE), "")</f>
        <v/>
      </c>
      <c r="AA79" s="415"/>
    </row>
    <row r="80" spans="1:27" ht="33.9" customHeight="1">
      <c r="A80" s="256"/>
      <c r="B80" s="416">
        <f t="shared" si="0"/>
        <v>42</v>
      </c>
      <c r="C80" s="544"/>
      <c r="D80" s="545"/>
      <c r="E80" s="545"/>
      <c r="F80" s="545"/>
      <c r="G80" s="545"/>
      <c r="H80" s="545"/>
      <c r="I80" s="545"/>
      <c r="J80" s="545"/>
      <c r="K80" s="545"/>
      <c r="L80" s="546"/>
      <c r="M80" s="547"/>
      <c r="N80" s="548"/>
      <c r="O80" s="548"/>
      <c r="P80" s="548"/>
      <c r="Q80" s="549"/>
      <c r="R80" s="536"/>
      <c r="S80" s="536"/>
      <c r="T80" s="536"/>
      <c r="U80" s="536"/>
      <c r="V80" s="536"/>
      <c r="W80" s="419"/>
      <c r="X80" s="528"/>
      <c r="Y80" s="5"/>
      <c r="Z80" s="414" t="str">
        <f>IFERROR(VLOOKUP(Y80, 【参考】数式用!$A$2:$B$48, 2, FALSE), "")</f>
        <v/>
      </c>
      <c r="AA80" s="415"/>
    </row>
    <row r="81" spans="1:27" ht="33.9" customHeight="1">
      <c r="A81" s="256"/>
      <c r="B81" s="416">
        <f t="shared" si="0"/>
        <v>43</v>
      </c>
      <c r="C81" s="544"/>
      <c r="D81" s="545"/>
      <c r="E81" s="545"/>
      <c r="F81" s="545"/>
      <c r="G81" s="545"/>
      <c r="H81" s="545"/>
      <c r="I81" s="545"/>
      <c r="J81" s="545"/>
      <c r="K81" s="545"/>
      <c r="L81" s="546"/>
      <c r="M81" s="547"/>
      <c r="N81" s="548"/>
      <c r="O81" s="548"/>
      <c r="P81" s="548"/>
      <c r="Q81" s="549"/>
      <c r="R81" s="536"/>
      <c r="S81" s="536"/>
      <c r="T81" s="536"/>
      <c r="U81" s="536"/>
      <c r="V81" s="536"/>
      <c r="W81" s="419"/>
      <c r="X81" s="528"/>
      <c r="Y81" s="5"/>
      <c r="Z81" s="414" t="str">
        <f>IFERROR(VLOOKUP(Y81, 【参考】数式用!$A$2:$B$48, 2, FALSE), "")</f>
        <v/>
      </c>
      <c r="AA81" s="415"/>
    </row>
    <row r="82" spans="1:27" ht="33.9" customHeight="1">
      <c r="A82" s="256"/>
      <c r="B82" s="416">
        <f t="shared" si="0"/>
        <v>44</v>
      </c>
      <c r="C82" s="544"/>
      <c r="D82" s="545"/>
      <c r="E82" s="545"/>
      <c r="F82" s="545"/>
      <c r="G82" s="545"/>
      <c r="H82" s="545"/>
      <c r="I82" s="545"/>
      <c r="J82" s="545"/>
      <c r="K82" s="545"/>
      <c r="L82" s="546"/>
      <c r="M82" s="547"/>
      <c r="N82" s="548"/>
      <c r="O82" s="548"/>
      <c r="P82" s="548"/>
      <c r="Q82" s="549"/>
      <c r="R82" s="536"/>
      <c r="S82" s="536"/>
      <c r="T82" s="536"/>
      <c r="U82" s="536"/>
      <c r="V82" s="536"/>
      <c r="W82" s="419"/>
      <c r="X82" s="528"/>
      <c r="Y82" s="5"/>
      <c r="Z82" s="414" t="str">
        <f>IFERROR(VLOOKUP(Y82, 【参考】数式用!$A$2:$B$48, 2, FALSE), "")</f>
        <v/>
      </c>
      <c r="AA82" s="415"/>
    </row>
    <row r="83" spans="1:27" ht="33.9" customHeight="1">
      <c r="A83" s="256"/>
      <c r="B83" s="416">
        <f t="shared" si="0"/>
        <v>45</v>
      </c>
      <c r="C83" s="544"/>
      <c r="D83" s="545"/>
      <c r="E83" s="545"/>
      <c r="F83" s="545"/>
      <c r="G83" s="545"/>
      <c r="H83" s="545"/>
      <c r="I83" s="545"/>
      <c r="J83" s="545"/>
      <c r="K83" s="545"/>
      <c r="L83" s="546"/>
      <c r="M83" s="547"/>
      <c r="N83" s="548"/>
      <c r="O83" s="548"/>
      <c r="P83" s="548"/>
      <c r="Q83" s="549"/>
      <c r="R83" s="536"/>
      <c r="S83" s="536"/>
      <c r="T83" s="536"/>
      <c r="U83" s="536"/>
      <c r="V83" s="536"/>
      <c r="W83" s="419"/>
      <c r="X83" s="528"/>
      <c r="Y83" s="5"/>
      <c r="Z83" s="414" t="str">
        <f>IFERROR(VLOOKUP(Y83, 【参考】数式用!$A$2:$B$48, 2, FALSE), "")</f>
        <v/>
      </c>
      <c r="AA83" s="415"/>
    </row>
    <row r="84" spans="1:27" ht="33.9" customHeight="1">
      <c r="A84" s="256"/>
      <c r="B84" s="416">
        <f t="shared" si="0"/>
        <v>46</v>
      </c>
      <c r="C84" s="544"/>
      <c r="D84" s="545"/>
      <c r="E84" s="545"/>
      <c r="F84" s="545"/>
      <c r="G84" s="545"/>
      <c r="H84" s="545"/>
      <c r="I84" s="545"/>
      <c r="J84" s="545"/>
      <c r="K84" s="545"/>
      <c r="L84" s="546"/>
      <c r="M84" s="547"/>
      <c r="N84" s="548"/>
      <c r="O84" s="548"/>
      <c r="P84" s="548"/>
      <c r="Q84" s="549"/>
      <c r="R84" s="536"/>
      <c r="S84" s="536"/>
      <c r="T84" s="536"/>
      <c r="U84" s="536"/>
      <c r="V84" s="536"/>
      <c r="W84" s="419"/>
      <c r="X84" s="528"/>
      <c r="Y84" s="5"/>
      <c r="Z84" s="414" t="str">
        <f>IFERROR(VLOOKUP(Y84, 【参考】数式用!$A$2:$B$48, 2, FALSE), "")</f>
        <v/>
      </c>
      <c r="AA84" s="415"/>
    </row>
    <row r="85" spans="1:27" ht="33.9" customHeight="1">
      <c r="A85" s="256"/>
      <c r="B85" s="416">
        <f t="shared" si="0"/>
        <v>47</v>
      </c>
      <c r="C85" s="544"/>
      <c r="D85" s="545"/>
      <c r="E85" s="545"/>
      <c r="F85" s="545"/>
      <c r="G85" s="545"/>
      <c r="H85" s="545"/>
      <c r="I85" s="545"/>
      <c r="J85" s="545"/>
      <c r="K85" s="545"/>
      <c r="L85" s="546"/>
      <c r="M85" s="547"/>
      <c r="N85" s="548"/>
      <c r="O85" s="548"/>
      <c r="P85" s="548"/>
      <c r="Q85" s="549"/>
      <c r="R85" s="536"/>
      <c r="S85" s="536"/>
      <c r="T85" s="536"/>
      <c r="U85" s="536"/>
      <c r="V85" s="536"/>
      <c r="W85" s="419"/>
      <c r="X85" s="528"/>
      <c r="Y85" s="5"/>
      <c r="Z85" s="414" t="str">
        <f>IFERROR(VLOOKUP(Y85, 【参考】数式用!$A$2:$B$48, 2, FALSE), "")</f>
        <v/>
      </c>
      <c r="AA85" s="415"/>
    </row>
    <row r="86" spans="1:27" ht="33.9"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99" t="s">
        <v>34</v>
      </c>
      <c r="AA1" s="799"/>
      <c r="AB1" s="799"/>
      <c r="AC1" s="799"/>
      <c r="AD1" s="799" t="str">
        <f>IF(基本情報入力シート!G18="","",基本情報入力シート!G18)</f>
        <v/>
      </c>
      <c r="AE1" s="799"/>
      <c r="AF1" s="799"/>
      <c r="AG1" s="799"/>
      <c r="AH1" s="799"/>
      <c r="AI1" s="799"/>
      <c r="AJ1" s="799"/>
      <c r="AK1" s="799"/>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28" t="s">
        <v>2099</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818" t="s">
        <v>4</v>
      </c>
      <c r="C6" s="819"/>
      <c r="D6" s="819"/>
      <c r="E6" s="819"/>
      <c r="F6" s="819"/>
      <c r="G6" s="819"/>
      <c r="H6" s="815" t="str">
        <f>IF(基本情報入力シート!M22="","",基本情報入力シート!M22)</f>
        <v/>
      </c>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7"/>
      <c r="AL6" s="176"/>
    </row>
    <row r="7" spans="1:50" s="177" customFormat="1" ht="22.5" customHeight="1">
      <c r="A7" s="176"/>
      <c r="B7" s="809" t="s">
        <v>3</v>
      </c>
      <c r="C7" s="810"/>
      <c r="D7" s="810"/>
      <c r="E7" s="810"/>
      <c r="F7" s="810"/>
      <c r="G7" s="810"/>
      <c r="H7" s="820" t="str">
        <f>IF(基本情報入力シート!M23="","",基本情報入力シート!M23)</f>
        <v/>
      </c>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c r="AL7" s="176"/>
    </row>
    <row r="8" spans="1:50" s="177" customFormat="1" ht="12.75" customHeight="1">
      <c r="A8" s="176"/>
      <c r="B8" s="803" t="s">
        <v>36</v>
      </c>
      <c r="C8" s="804"/>
      <c r="D8" s="804"/>
      <c r="E8" s="804"/>
      <c r="F8" s="804"/>
      <c r="G8" s="804"/>
      <c r="H8" s="178" t="s">
        <v>8</v>
      </c>
      <c r="I8" s="811" t="str">
        <f>IF(基本情報入力シート!AC24="－","",基本情報入力シート!AC24)</f>
        <v/>
      </c>
      <c r="J8" s="811"/>
      <c r="K8" s="811"/>
      <c r="L8" s="811"/>
      <c r="M8" s="811"/>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805"/>
      <c r="C9" s="806"/>
      <c r="D9" s="806"/>
      <c r="E9" s="806"/>
      <c r="F9" s="806"/>
      <c r="G9" s="806"/>
      <c r="H9" s="823" t="str">
        <f>IF(基本情報入力シート!M25="","",基本情報入力シート!M25)</f>
        <v/>
      </c>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5"/>
      <c r="AL9" s="176"/>
    </row>
    <row r="10" spans="1:50" s="177" customFormat="1" ht="12" customHeight="1">
      <c r="A10" s="176"/>
      <c r="B10" s="807"/>
      <c r="C10" s="808"/>
      <c r="D10" s="808"/>
      <c r="E10" s="808"/>
      <c r="F10" s="808"/>
      <c r="G10" s="808"/>
      <c r="H10" s="800" t="str">
        <f>IF(基本情報入力シート!M26="","",基本情報入力シート!M26)</f>
        <v/>
      </c>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2"/>
      <c r="AL10" s="176"/>
    </row>
    <row r="11" spans="1:50" s="177" customFormat="1" ht="15" customHeight="1">
      <c r="A11" s="176"/>
      <c r="B11" s="813" t="s">
        <v>4</v>
      </c>
      <c r="C11" s="814"/>
      <c r="D11" s="814"/>
      <c r="E11" s="814"/>
      <c r="F11" s="814"/>
      <c r="G11" s="814"/>
      <c r="H11" s="815" t="str">
        <f>IF(基本情報入力シート!M29="","",基本情報入力シート!M29)</f>
        <v/>
      </c>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7"/>
      <c r="AL11" s="176"/>
      <c r="AT11" s="182"/>
      <c r="AU11" s="182"/>
      <c r="AV11" s="182"/>
      <c r="AW11" s="182"/>
      <c r="AX11" s="182"/>
    </row>
    <row r="12" spans="1:50" s="177" customFormat="1" ht="22.5" customHeight="1">
      <c r="A12" s="176"/>
      <c r="B12" s="805" t="s">
        <v>37</v>
      </c>
      <c r="C12" s="806"/>
      <c r="D12" s="806"/>
      <c r="E12" s="806"/>
      <c r="F12" s="806"/>
      <c r="G12" s="806"/>
      <c r="H12" s="800" t="str">
        <f>IF(基本情報入力シート!M30="","",基本情報入力シート!M30)</f>
        <v/>
      </c>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c r="AL12" s="176"/>
      <c r="AT12" s="182"/>
      <c r="AU12" s="182"/>
      <c r="AV12" s="182"/>
      <c r="AW12" s="182"/>
      <c r="AX12" s="182"/>
    </row>
    <row r="13" spans="1:50" s="177" customFormat="1" ht="17.25" customHeight="1">
      <c r="A13" s="176"/>
      <c r="B13" s="826" t="s">
        <v>16</v>
      </c>
      <c r="C13" s="826"/>
      <c r="D13" s="826"/>
      <c r="E13" s="826"/>
      <c r="F13" s="826"/>
      <c r="G13" s="826"/>
      <c r="H13" s="812" t="s">
        <v>17</v>
      </c>
      <c r="I13" s="812"/>
      <c r="J13" s="812"/>
      <c r="K13" s="809"/>
      <c r="L13" s="827" t="str">
        <f>IF(基本情報入力シート!M31="","",基本情報入力シート!M31)</f>
        <v/>
      </c>
      <c r="M13" s="827"/>
      <c r="N13" s="827"/>
      <c r="O13" s="827"/>
      <c r="P13" s="827"/>
      <c r="Q13" s="827"/>
      <c r="R13" s="827"/>
      <c r="S13" s="827"/>
      <c r="T13" s="827"/>
      <c r="U13" s="827"/>
      <c r="V13" s="826" t="s">
        <v>18</v>
      </c>
      <c r="W13" s="826"/>
      <c r="X13" s="826"/>
      <c r="Y13" s="826"/>
      <c r="Z13" s="827" t="str">
        <f>IF(基本情報入力シート!M32="","",基本情報入力シート!M32)</f>
        <v/>
      </c>
      <c r="AA13" s="827"/>
      <c r="AB13" s="827"/>
      <c r="AC13" s="827"/>
      <c r="AD13" s="827"/>
      <c r="AE13" s="827"/>
      <c r="AF13" s="827"/>
      <c r="AG13" s="827"/>
      <c r="AH13" s="827"/>
      <c r="AI13" s="827"/>
      <c r="AJ13" s="827"/>
      <c r="AK13" s="827"/>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830" t="s">
        <v>2138</v>
      </c>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31"/>
      <c r="AA17" s="831"/>
      <c r="AB17" s="831"/>
      <c r="AC17" s="832"/>
      <c r="AD17" s="176"/>
      <c r="AE17" s="176"/>
      <c r="AF17" s="176"/>
      <c r="AG17" s="176"/>
      <c r="AH17" s="196"/>
      <c r="AI17" s="176"/>
      <c r="AJ17" s="176"/>
      <c r="AK17" s="176"/>
      <c r="AL17" s="176"/>
    </row>
    <row r="18" spans="1:57" ht="19.5" customHeight="1" thickBot="1">
      <c r="A18" s="127"/>
      <c r="B18" s="197" t="s">
        <v>40</v>
      </c>
      <c r="C18" s="751" t="s">
        <v>1913</v>
      </c>
      <c r="D18" s="751"/>
      <c r="E18" s="751"/>
      <c r="F18" s="751"/>
      <c r="G18" s="751"/>
      <c r="H18" s="751"/>
      <c r="I18" s="751"/>
      <c r="J18" s="751"/>
      <c r="K18" s="751"/>
      <c r="L18" s="751"/>
      <c r="M18" s="751"/>
      <c r="N18" s="751"/>
      <c r="O18" s="751"/>
      <c r="P18" s="751"/>
      <c r="Q18" s="751"/>
      <c r="R18" s="751"/>
      <c r="S18" s="751"/>
      <c r="T18" s="751"/>
      <c r="U18" s="751"/>
      <c r="V18" s="829"/>
      <c r="W18" s="796">
        <f>'別紙様式3-2（処遇改善加算　個票）'!N5</f>
        <v>0</v>
      </c>
      <c r="X18" s="797"/>
      <c r="Y18" s="797"/>
      <c r="Z18" s="797"/>
      <c r="AA18" s="797"/>
      <c r="AB18" s="798"/>
      <c r="AC18" s="198" t="s">
        <v>41</v>
      </c>
      <c r="AD18" s="127"/>
      <c r="AE18" s="127"/>
      <c r="AF18" s="127"/>
      <c r="AG18" s="127"/>
      <c r="AH18" s="127"/>
      <c r="AI18" s="127"/>
      <c r="AJ18" s="127"/>
      <c r="AK18" s="127"/>
      <c r="AL18" s="127"/>
    </row>
    <row r="19" spans="1:57" ht="27" customHeight="1" thickBot="1">
      <c r="A19" s="127"/>
      <c r="B19" s="197" t="s">
        <v>43</v>
      </c>
      <c r="C19" s="751" t="s">
        <v>2117</v>
      </c>
      <c r="D19" s="751"/>
      <c r="E19" s="751"/>
      <c r="F19" s="751"/>
      <c r="G19" s="751"/>
      <c r="H19" s="751"/>
      <c r="I19" s="751"/>
      <c r="J19" s="751"/>
      <c r="K19" s="751"/>
      <c r="L19" s="751"/>
      <c r="M19" s="751"/>
      <c r="N19" s="751"/>
      <c r="O19" s="751"/>
      <c r="P19" s="751"/>
      <c r="Q19" s="751"/>
      <c r="R19" s="751"/>
      <c r="S19" s="751"/>
      <c r="T19" s="751"/>
      <c r="U19" s="751"/>
      <c r="V19" s="751"/>
      <c r="W19" s="770"/>
      <c r="X19" s="771"/>
      <c r="Y19" s="771"/>
      <c r="Z19" s="771"/>
      <c r="AA19" s="771"/>
      <c r="AB19" s="772"/>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52" t="s">
        <v>1914</v>
      </c>
      <c r="D20" s="752"/>
      <c r="E20" s="752"/>
      <c r="F20" s="752"/>
      <c r="G20" s="752"/>
      <c r="H20" s="752"/>
      <c r="I20" s="752"/>
      <c r="J20" s="752"/>
      <c r="K20" s="752"/>
      <c r="L20" s="752"/>
      <c r="M20" s="752"/>
      <c r="N20" s="752"/>
      <c r="O20" s="752"/>
      <c r="P20" s="752"/>
      <c r="Q20" s="752"/>
      <c r="R20" s="752"/>
      <c r="S20" s="752"/>
      <c r="T20" s="752"/>
      <c r="U20" s="752"/>
      <c r="V20" s="753"/>
      <c r="W20" s="796">
        <f>W18+W19</f>
        <v>0</v>
      </c>
      <c r="X20" s="797"/>
      <c r="Y20" s="797"/>
      <c r="Z20" s="797"/>
      <c r="AA20" s="797"/>
      <c r="AB20" s="798"/>
      <c r="AC20" s="198" t="s">
        <v>41</v>
      </c>
      <c r="AD20" s="126" t="s">
        <v>42</v>
      </c>
      <c r="AE20" s="754" t="str">
        <f>IF(H7="", "", IFERROR(IF(W21&gt;=W20,"○","×"),""))</f>
        <v/>
      </c>
      <c r="AF20" s="127"/>
      <c r="AG20" s="127"/>
      <c r="AH20" s="127"/>
      <c r="AI20" s="127"/>
      <c r="AJ20" s="127"/>
      <c r="AK20" s="127"/>
      <c r="AL20" s="127"/>
      <c r="AM20" s="127"/>
      <c r="AN20" s="127"/>
      <c r="AO20" s="127"/>
      <c r="AP20" s="127"/>
      <c r="AQ20" s="762" t="s">
        <v>2107</v>
      </c>
      <c r="AR20" s="763"/>
      <c r="AS20" s="763"/>
      <c r="AT20" s="763"/>
      <c r="AU20" s="763"/>
      <c r="AV20" s="763"/>
      <c r="AW20" s="763"/>
      <c r="AX20" s="763"/>
      <c r="AY20" s="763"/>
      <c r="AZ20" s="763"/>
      <c r="BA20" s="763"/>
      <c r="BB20" s="763"/>
      <c r="BC20" s="763"/>
      <c r="BD20" s="763"/>
      <c r="BE20" s="764"/>
    </row>
    <row r="21" spans="1:57" ht="33.6" customHeight="1" thickBot="1">
      <c r="A21" s="127"/>
      <c r="B21" s="197" t="s">
        <v>45</v>
      </c>
      <c r="C21" s="752" t="s">
        <v>2203</v>
      </c>
      <c r="D21" s="752"/>
      <c r="E21" s="752"/>
      <c r="F21" s="752"/>
      <c r="G21" s="752"/>
      <c r="H21" s="752"/>
      <c r="I21" s="752"/>
      <c r="J21" s="752"/>
      <c r="K21" s="752"/>
      <c r="L21" s="752"/>
      <c r="M21" s="752"/>
      <c r="N21" s="752"/>
      <c r="O21" s="752"/>
      <c r="P21" s="752"/>
      <c r="Q21" s="752"/>
      <c r="R21" s="752"/>
      <c r="S21" s="752"/>
      <c r="T21" s="752"/>
      <c r="U21" s="752"/>
      <c r="V21" s="752"/>
      <c r="W21" s="770"/>
      <c r="X21" s="771"/>
      <c r="Y21" s="771"/>
      <c r="Z21" s="771"/>
      <c r="AA21" s="771"/>
      <c r="AB21" s="772"/>
      <c r="AC21" s="204" t="s">
        <v>41</v>
      </c>
      <c r="AD21" s="126" t="s">
        <v>42</v>
      </c>
      <c r="AE21" s="755"/>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716" t="s">
        <v>2118</v>
      </c>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91" t="s">
        <v>1915</v>
      </c>
      <c r="D26" s="791"/>
      <c r="E26" s="791"/>
      <c r="F26" s="791"/>
      <c r="G26" s="791"/>
      <c r="H26" s="791"/>
      <c r="I26" s="791"/>
      <c r="J26" s="791"/>
      <c r="K26" s="791"/>
      <c r="L26" s="791"/>
      <c r="M26" s="791"/>
      <c r="N26" s="791"/>
      <c r="O26" s="791"/>
      <c r="P26" s="792"/>
      <c r="Q26" s="700">
        <f>Q27-Q28-Q29</f>
        <v>0</v>
      </c>
      <c r="R26" s="701"/>
      <c r="S26" s="701"/>
      <c r="T26" s="701"/>
      <c r="U26" s="701"/>
      <c r="V26" s="702"/>
      <c r="W26" s="221" t="s">
        <v>41</v>
      </c>
      <c r="X26" s="222" t="s">
        <v>42</v>
      </c>
      <c r="Y26" s="754" t="str">
        <f>IF(H7="", "", IF(Q30="","",IF(Q26="","",IF(Q26&gt;=Q30,"○","×"))))</f>
        <v/>
      </c>
      <c r="Z26" s="223"/>
      <c r="AA26" s="217"/>
      <c r="AB26" s="217"/>
      <c r="AC26" s="217"/>
      <c r="AD26" s="219"/>
      <c r="AE26" s="219"/>
      <c r="AF26" s="219"/>
      <c r="AG26" s="219"/>
      <c r="AH26" s="219"/>
      <c r="AI26" s="219"/>
      <c r="AJ26" s="219"/>
      <c r="AK26" s="219"/>
      <c r="AL26" s="127"/>
      <c r="AM26" s="127"/>
      <c r="AN26" s="127"/>
      <c r="AO26" s="127"/>
      <c r="AP26" s="127"/>
      <c r="AQ26" s="779" t="s">
        <v>2119</v>
      </c>
      <c r="AR26" s="780"/>
      <c r="AS26" s="780"/>
      <c r="AT26" s="780"/>
      <c r="AU26" s="780"/>
      <c r="AV26" s="780"/>
      <c r="AW26" s="780"/>
      <c r="AX26" s="780"/>
      <c r="AY26" s="780"/>
      <c r="AZ26" s="780"/>
      <c r="BA26" s="780"/>
      <c r="BB26" s="780"/>
      <c r="BC26" s="780"/>
      <c r="BD26" s="780"/>
      <c r="BE26" s="781"/>
    </row>
    <row r="27" spans="1:57" ht="18.75" customHeight="1" thickBot="1">
      <c r="A27" s="127"/>
      <c r="B27" s="886"/>
      <c r="C27" s="834" t="s">
        <v>1916</v>
      </c>
      <c r="D27" s="834"/>
      <c r="E27" s="834"/>
      <c r="F27" s="834"/>
      <c r="G27" s="834"/>
      <c r="H27" s="834"/>
      <c r="I27" s="834"/>
      <c r="J27" s="834"/>
      <c r="K27" s="834"/>
      <c r="L27" s="834"/>
      <c r="M27" s="834"/>
      <c r="N27" s="834"/>
      <c r="O27" s="834"/>
      <c r="P27" s="718"/>
      <c r="Q27" s="793"/>
      <c r="R27" s="794"/>
      <c r="S27" s="794"/>
      <c r="T27" s="794"/>
      <c r="U27" s="794"/>
      <c r="V27" s="795"/>
      <c r="W27" s="221" t="s">
        <v>41</v>
      </c>
      <c r="X27" s="222"/>
      <c r="Y27" s="835"/>
      <c r="Z27" s="223"/>
      <c r="AA27" s="217"/>
      <c r="AB27" s="217"/>
      <c r="AC27" s="217"/>
      <c r="AD27" s="219"/>
      <c r="AE27" s="217"/>
      <c r="AF27" s="217"/>
      <c r="AG27" s="217"/>
      <c r="AH27" s="217"/>
      <c r="AI27" s="217"/>
      <c r="AJ27" s="217"/>
      <c r="AK27" s="219"/>
      <c r="AL27" s="127"/>
      <c r="AM27" s="127"/>
      <c r="AN27" s="127"/>
      <c r="AO27" s="127"/>
      <c r="AP27" s="127"/>
      <c r="AQ27" s="782"/>
      <c r="AR27" s="783"/>
      <c r="AS27" s="783"/>
      <c r="AT27" s="783"/>
      <c r="AU27" s="783"/>
      <c r="AV27" s="783"/>
      <c r="AW27" s="783"/>
      <c r="AX27" s="783"/>
      <c r="AY27" s="783"/>
      <c r="AZ27" s="783"/>
      <c r="BA27" s="783"/>
      <c r="BB27" s="783"/>
      <c r="BC27" s="783"/>
      <c r="BD27" s="783"/>
      <c r="BE27" s="784"/>
    </row>
    <row r="28" spans="1:57" ht="18.75" customHeight="1" thickBot="1">
      <c r="A28" s="127"/>
      <c r="B28" s="886"/>
      <c r="C28" s="724" t="s">
        <v>1917</v>
      </c>
      <c r="D28" s="724"/>
      <c r="E28" s="724"/>
      <c r="F28" s="724"/>
      <c r="G28" s="724"/>
      <c r="H28" s="724"/>
      <c r="I28" s="724"/>
      <c r="J28" s="724"/>
      <c r="K28" s="724"/>
      <c r="L28" s="724"/>
      <c r="M28" s="724"/>
      <c r="N28" s="724"/>
      <c r="O28" s="724"/>
      <c r="P28" s="725"/>
      <c r="Q28" s="700">
        <f>W21</f>
        <v>0</v>
      </c>
      <c r="R28" s="701"/>
      <c r="S28" s="701"/>
      <c r="T28" s="701"/>
      <c r="U28" s="701"/>
      <c r="V28" s="702"/>
      <c r="W28" s="221" t="s">
        <v>41</v>
      </c>
      <c r="X28" s="222"/>
      <c r="Y28" s="835"/>
      <c r="Z28" s="223"/>
      <c r="AA28" s="217"/>
      <c r="AB28" s="217"/>
      <c r="AC28" s="217"/>
      <c r="AD28" s="219"/>
      <c r="AE28" s="217"/>
      <c r="AF28" s="217"/>
      <c r="AG28" s="217"/>
      <c r="AH28" s="217"/>
      <c r="AI28" s="217"/>
      <c r="AJ28" s="217"/>
      <c r="AK28" s="219"/>
      <c r="AL28" s="127"/>
      <c r="AM28" s="127"/>
      <c r="AN28" s="127"/>
      <c r="AO28" s="127"/>
      <c r="AP28" s="127"/>
      <c r="AQ28" s="782"/>
      <c r="AR28" s="783"/>
      <c r="AS28" s="783"/>
      <c r="AT28" s="783"/>
      <c r="AU28" s="783"/>
      <c r="AV28" s="783"/>
      <c r="AW28" s="783"/>
      <c r="AX28" s="783"/>
      <c r="AY28" s="783"/>
      <c r="AZ28" s="783"/>
      <c r="BA28" s="783"/>
      <c r="BB28" s="783"/>
      <c r="BC28" s="783"/>
      <c r="BD28" s="783"/>
      <c r="BE28" s="784"/>
    </row>
    <row r="29" spans="1:57" ht="27.75" customHeight="1" thickBot="1">
      <c r="A29" s="127"/>
      <c r="B29" s="224"/>
      <c r="C29" s="724" t="s">
        <v>1920</v>
      </c>
      <c r="D29" s="724"/>
      <c r="E29" s="724"/>
      <c r="F29" s="724"/>
      <c r="G29" s="724"/>
      <c r="H29" s="724"/>
      <c r="I29" s="724"/>
      <c r="J29" s="724"/>
      <c r="K29" s="724"/>
      <c r="L29" s="724"/>
      <c r="M29" s="724"/>
      <c r="N29" s="724"/>
      <c r="O29" s="724"/>
      <c r="P29" s="725"/>
      <c r="Q29" s="793"/>
      <c r="R29" s="794"/>
      <c r="S29" s="794"/>
      <c r="T29" s="794"/>
      <c r="U29" s="794"/>
      <c r="V29" s="795"/>
      <c r="W29" s="221" t="s">
        <v>41</v>
      </c>
      <c r="X29" s="222"/>
      <c r="Y29" s="835"/>
      <c r="Z29" s="223"/>
      <c r="AA29" s="217"/>
      <c r="AB29" s="217"/>
      <c r="AC29" s="217"/>
      <c r="AD29" s="219"/>
      <c r="AE29" s="217"/>
      <c r="AF29" s="217"/>
      <c r="AG29" s="217"/>
      <c r="AH29" s="217"/>
      <c r="AI29" s="217"/>
      <c r="AJ29" s="217"/>
      <c r="AK29" s="219"/>
      <c r="AL29" s="127"/>
      <c r="AM29" s="127"/>
      <c r="AN29" s="127"/>
      <c r="AO29" s="127"/>
      <c r="AP29" s="127"/>
      <c r="AQ29" s="782"/>
      <c r="AR29" s="783"/>
      <c r="AS29" s="783"/>
      <c r="AT29" s="783"/>
      <c r="AU29" s="783"/>
      <c r="AV29" s="783"/>
      <c r="AW29" s="783"/>
      <c r="AX29" s="783"/>
      <c r="AY29" s="783"/>
      <c r="AZ29" s="783"/>
      <c r="BA29" s="783"/>
      <c r="BB29" s="783"/>
      <c r="BC29" s="783"/>
      <c r="BD29" s="783"/>
      <c r="BE29" s="784"/>
    </row>
    <row r="30" spans="1:57" ht="30.75" customHeight="1" thickBot="1">
      <c r="A30" s="127"/>
      <c r="B30" s="220" t="s">
        <v>43</v>
      </c>
      <c r="C30" s="703" t="s">
        <v>1918</v>
      </c>
      <c r="D30" s="704"/>
      <c r="E30" s="704"/>
      <c r="F30" s="704"/>
      <c r="G30" s="704"/>
      <c r="H30" s="704"/>
      <c r="I30" s="704"/>
      <c r="J30" s="704"/>
      <c r="K30" s="704"/>
      <c r="L30" s="704"/>
      <c r="M30" s="704"/>
      <c r="N30" s="704"/>
      <c r="O30" s="704"/>
      <c r="P30" s="704"/>
      <c r="Q30" s="700">
        <f>Q31-Q32-Q33-Q34</f>
        <v>0</v>
      </c>
      <c r="R30" s="701"/>
      <c r="S30" s="701"/>
      <c r="T30" s="701"/>
      <c r="U30" s="701"/>
      <c r="V30" s="702"/>
      <c r="W30" s="225" t="s">
        <v>41</v>
      </c>
      <c r="X30" s="222" t="s">
        <v>42</v>
      </c>
      <c r="Y30" s="755"/>
      <c r="Z30" s="223"/>
      <c r="AA30" s="217"/>
      <c r="AB30" s="217"/>
      <c r="AC30" s="217"/>
      <c r="AD30" s="219"/>
      <c r="AE30" s="217"/>
      <c r="AF30" s="217"/>
      <c r="AG30" s="217"/>
      <c r="AH30" s="217"/>
      <c r="AI30" s="217"/>
      <c r="AJ30" s="217"/>
      <c r="AK30" s="219"/>
      <c r="AL30" s="127"/>
      <c r="AM30" s="127"/>
      <c r="AN30" s="127"/>
      <c r="AO30" s="127"/>
      <c r="AP30" s="127"/>
      <c r="AQ30" s="785"/>
      <c r="AR30" s="786"/>
      <c r="AS30" s="786"/>
      <c r="AT30" s="786"/>
      <c r="AU30" s="786"/>
      <c r="AV30" s="786"/>
      <c r="AW30" s="786"/>
      <c r="AX30" s="786"/>
      <c r="AY30" s="786"/>
      <c r="AZ30" s="786"/>
      <c r="BA30" s="786"/>
      <c r="BB30" s="786"/>
      <c r="BC30" s="786"/>
      <c r="BD30" s="786"/>
      <c r="BE30" s="787"/>
    </row>
    <row r="31" spans="1:57" ht="18.75" customHeight="1" thickBot="1">
      <c r="A31" s="127"/>
      <c r="B31" s="765"/>
      <c r="C31" s="718" t="s">
        <v>1919</v>
      </c>
      <c r="D31" s="719"/>
      <c r="E31" s="719"/>
      <c r="F31" s="719"/>
      <c r="G31" s="719"/>
      <c r="H31" s="719"/>
      <c r="I31" s="719"/>
      <c r="J31" s="719"/>
      <c r="K31" s="719"/>
      <c r="L31" s="719"/>
      <c r="M31" s="719"/>
      <c r="N31" s="719"/>
      <c r="O31" s="719"/>
      <c r="P31" s="720"/>
      <c r="Q31" s="721"/>
      <c r="R31" s="722"/>
      <c r="S31" s="722"/>
      <c r="T31" s="722"/>
      <c r="U31" s="722"/>
      <c r="V31" s="723"/>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65"/>
      <c r="C32" s="718" t="s">
        <v>2120</v>
      </c>
      <c r="D32" s="719"/>
      <c r="E32" s="719"/>
      <c r="F32" s="719"/>
      <c r="G32" s="719"/>
      <c r="H32" s="719"/>
      <c r="I32" s="719"/>
      <c r="J32" s="719"/>
      <c r="K32" s="719"/>
      <c r="L32" s="719"/>
      <c r="M32" s="719"/>
      <c r="N32" s="719"/>
      <c r="O32" s="719"/>
      <c r="P32" s="720"/>
      <c r="Q32" s="721"/>
      <c r="R32" s="722"/>
      <c r="S32" s="722"/>
      <c r="T32" s="722"/>
      <c r="U32" s="722"/>
      <c r="V32" s="723"/>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65"/>
      <c r="C33" s="726" t="s">
        <v>1923</v>
      </c>
      <c r="D33" s="727"/>
      <c r="E33" s="727"/>
      <c r="F33" s="727"/>
      <c r="G33" s="727"/>
      <c r="H33" s="727"/>
      <c r="I33" s="727"/>
      <c r="J33" s="727"/>
      <c r="K33" s="727"/>
      <c r="L33" s="727"/>
      <c r="M33" s="727"/>
      <c r="N33" s="727"/>
      <c r="O33" s="727"/>
      <c r="P33" s="728"/>
      <c r="Q33" s="721"/>
      <c r="R33" s="722"/>
      <c r="S33" s="722"/>
      <c r="T33" s="722"/>
      <c r="U33" s="722"/>
      <c r="V33" s="723"/>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66"/>
      <c r="C34" s="767" t="s">
        <v>1924</v>
      </c>
      <c r="D34" s="768"/>
      <c r="E34" s="768"/>
      <c r="F34" s="768"/>
      <c r="G34" s="768"/>
      <c r="H34" s="768"/>
      <c r="I34" s="768"/>
      <c r="J34" s="768"/>
      <c r="K34" s="768"/>
      <c r="L34" s="768"/>
      <c r="M34" s="768"/>
      <c r="N34" s="768"/>
      <c r="O34" s="768"/>
      <c r="P34" s="769"/>
      <c r="Q34" s="721"/>
      <c r="R34" s="722"/>
      <c r="S34" s="722"/>
      <c r="T34" s="722"/>
      <c r="U34" s="722"/>
      <c r="V34" s="723"/>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717" t="s">
        <v>1921</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229"/>
      <c r="AT37" s="182"/>
      <c r="AU37" s="182"/>
      <c r="AV37" s="182"/>
      <c r="AW37" s="182"/>
      <c r="AX37" s="182"/>
    </row>
    <row r="38" spans="1:57" s="177" customFormat="1" ht="33" customHeight="1">
      <c r="A38" s="176"/>
      <c r="B38" s="228" t="s">
        <v>47</v>
      </c>
      <c r="C38" s="716" t="s">
        <v>1922</v>
      </c>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229"/>
      <c r="AT38" s="182"/>
      <c r="AU38" s="182"/>
      <c r="AV38" s="182"/>
      <c r="AW38" s="182"/>
      <c r="AX38" s="182"/>
    </row>
    <row r="39" spans="1:57" s="177" customFormat="1" ht="34.799999999999997" customHeight="1">
      <c r="A39" s="176"/>
      <c r="B39" s="228" t="s">
        <v>47</v>
      </c>
      <c r="C39" s="717" t="s">
        <v>2121</v>
      </c>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673" t="s">
        <v>2104</v>
      </c>
      <c r="C41" s="673"/>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188"/>
      <c r="AT41" s="183"/>
      <c r="AU41" s="183"/>
      <c r="AV41" s="183"/>
      <c r="AW41" s="183"/>
      <c r="AX41" s="183"/>
    </row>
    <row r="42" spans="1:57" ht="16.5" customHeight="1" thickBot="1">
      <c r="A42" s="127"/>
      <c r="B42" s="128" t="s">
        <v>47</v>
      </c>
      <c r="C42" s="849" t="s">
        <v>1925</v>
      </c>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189"/>
      <c r="AT42" s="183"/>
      <c r="AU42" s="183"/>
      <c r="AV42" s="183"/>
      <c r="AW42" s="183"/>
      <c r="AX42" s="183"/>
    </row>
    <row r="43" spans="1:57" ht="51.75" customHeight="1">
      <c r="A43" s="127"/>
      <c r="B43" s="742" t="s">
        <v>49</v>
      </c>
      <c r="C43" s="743"/>
      <c r="D43" s="743"/>
      <c r="E43" s="744"/>
      <c r="F43" s="842"/>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4"/>
      <c r="AL43" s="176"/>
      <c r="AQ43" s="654" t="s">
        <v>2108</v>
      </c>
      <c r="AR43" s="655"/>
      <c r="AS43" s="655"/>
      <c r="AT43" s="655"/>
      <c r="AU43" s="655"/>
      <c r="AV43" s="655"/>
      <c r="AW43" s="655"/>
      <c r="AX43" s="655"/>
      <c r="AY43" s="655"/>
      <c r="AZ43" s="655"/>
      <c r="BA43" s="655"/>
      <c r="BB43" s="655"/>
      <c r="BC43" s="655"/>
      <c r="BD43" s="655"/>
      <c r="BE43" s="656"/>
    </row>
    <row r="44" spans="1:57" ht="47.25" customHeight="1" thickBot="1">
      <c r="A44" s="127"/>
      <c r="B44" s="742" t="s">
        <v>50</v>
      </c>
      <c r="C44" s="743"/>
      <c r="D44" s="743"/>
      <c r="E44" s="744"/>
      <c r="F44" s="850"/>
      <c r="G44" s="851"/>
      <c r="H44" s="851"/>
      <c r="I44" s="851"/>
      <c r="J44" s="851"/>
      <c r="K44" s="851"/>
      <c r="L44" s="851"/>
      <c r="M44" s="851"/>
      <c r="N44" s="851"/>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2"/>
      <c r="AL44" s="176"/>
      <c r="AQ44" s="657"/>
      <c r="AR44" s="658"/>
      <c r="AS44" s="658"/>
      <c r="AT44" s="658"/>
      <c r="AU44" s="658"/>
      <c r="AV44" s="658"/>
      <c r="AW44" s="658"/>
      <c r="AX44" s="658"/>
      <c r="AY44" s="658"/>
      <c r="AZ44" s="658"/>
      <c r="BA44" s="658"/>
      <c r="BB44" s="658"/>
      <c r="BC44" s="658"/>
      <c r="BD44" s="658"/>
      <c r="BE44" s="659"/>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836" t="s">
        <v>51</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233"/>
      <c r="AT46" s="235"/>
      <c r="AU46" s="235"/>
      <c r="AV46" s="235"/>
      <c r="AW46" s="235"/>
      <c r="AX46" s="235"/>
    </row>
    <row r="47" spans="1:57" s="234" customFormat="1" ht="17.399999999999999" customHeight="1" thickBot="1">
      <c r="A47" s="233"/>
      <c r="B47" s="756" t="s">
        <v>2122</v>
      </c>
      <c r="C47" s="756"/>
      <c r="D47" s="756"/>
      <c r="E47" s="756"/>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7"/>
      <c r="AP47" s="237"/>
      <c r="AT47" s="235"/>
      <c r="AU47" s="235"/>
      <c r="AV47" s="235"/>
      <c r="AW47" s="235"/>
      <c r="AX47" s="235"/>
    </row>
    <row r="48" spans="1:57" s="234" customFormat="1" ht="26.4" customHeight="1" thickBot="1">
      <c r="A48" s="233"/>
      <c r="B48" s="660" t="s">
        <v>2112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339" t="str">
        <f>IF(H7="", "", IF(AN47=AN51, "○", "×"))</f>
        <v/>
      </c>
      <c r="AL48" s="233"/>
      <c r="AM48" s="236" t="s">
        <v>2124</v>
      </c>
      <c r="AN48" s="236">
        <f>$AN$47-(COUNTIF('別紙様式3-2（処遇改善加算　個票）'!P:P,"処遇改善加算Ⅳ")+COUNTIF('別紙様式3-2（処遇改善加算　個票）'!Y:Y, "処遇改善加算Ⅳ"))</f>
        <v>0</v>
      </c>
      <c r="AO48" s="237"/>
      <c r="AP48" s="237"/>
      <c r="AT48" s="235"/>
      <c r="AU48" s="235"/>
      <c r="AV48" s="235"/>
      <c r="AW48" s="235"/>
      <c r="AX48" s="235"/>
    </row>
    <row r="49" spans="1:57" s="234" customFormat="1" ht="30.75" customHeight="1" thickBot="1">
      <c r="A49" s="233"/>
      <c r="B49" s="757" t="s">
        <v>2189</v>
      </c>
      <c r="C49" s="758"/>
      <c r="D49" s="758"/>
      <c r="E49" s="758"/>
      <c r="F49" s="758"/>
      <c r="G49" s="758"/>
      <c r="H49" s="758"/>
      <c r="I49" s="758"/>
      <c r="J49" s="758"/>
      <c r="K49" s="758"/>
      <c r="L49" s="758"/>
      <c r="M49" s="758"/>
      <c r="N49" s="758"/>
      <c r="O49" s="758"/>
      <c r="P49" s="758"/>
      <c r="Q49" s="758"/>
      <c r="R49" s="758"/>
      <c r="S49" s="759"/>
      <c r="T49" s="760">
        <f>'別紙様式3-2（処遇改善加算　個票）'!N6</f>
        <v>0</v>
      </c>
      <c r="U49" s="761"/>
      <c r="V49" s="761"/>
      <c r="W49" s="761"/>
      <c r="X49" s="761"/>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0</v>
      </c>
      <c r="AO49" s="237"/>
      <c r="AP49" s="237"/>
      <c r="AQ49" s="235"/>
    </row>
    <row r="50" spans="1:57" s="234" customFormat="1" ht="30.75" customHeight="1" thickBot="1">
      <c r="A50" s="233"/>
      <c r="B50" s="773" t="s">
        <v>2190</v>
      </c>
      <c r="C50" s="845"/>
      <c r="D50" s="845"/>
      <c r="E50" s="845"/>
      <c r="F50" s="845"/>
      <c r="G50" s="845"/>
      <c r="H50" s="845"/>
      <c r="I50" s="845"/>
      <c r="J50" s="845"/>
      <c r="K50" s="845"/>
      <c r="L50" s="845"/>
      <c r="M50" s="845"/>
      <c r="N50" s="845"/>
      <c r="O50" s="845"/>
      <c r="P50" s="845"/>
      <c r="Q50" s="845"/>
      <c r="R50" s="845"/>
      <c r="S50" s="845"/>
      <c r="T50" s="846"/>
      <c r="U50" s="847"/>
      <c r="V50" s="847"/>
      <c r="W50" s="847"/>
      <c r="X50" s="848"/>
      <c r="Y50" s="239" t="s">
        <v>41</v>
      </c>
      <c r="Z50" s="127" t="s">
        <v>42</v>
      </c>
      <c r="AA50" s="200" t="str">
        <f>IF(H7="", "", IF(T50&gt;=T49, "○", "×"))</f>
        <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0</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0</v>
      </c>
      <c r="AO51" s="237"/>
      <c r="AP51" s="237"/>
      <c r="AT51" s="235"/>
      <c r="AU51" s="235"/>
      <c r="AV51" s="235"/>
      <c r="AW51" s="235"/>
      <c r="AX51" s="235"/>
    </row>
    <row r="52" spans="1:57" ht="31.8" customHeight="1" thickBot="1">
      <c r="A52" s="127"/>
      <c r="B52" s="756" t="s">
        <v>2184</v>
      </c>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127"/>
      <c r="AN52" s="245"/>
      <c r="AO52" s="237"/>
      <c r="AP52" s="237"/>
    </row>
    <row r="53" spans="1:57" ht="21" customHeight="1" thickBot="1">
      <c r="A53" s="127"/>
      <c r="B53" s="660" t="s">
        <v>2113</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39" t="str">
        <f>IF(H7="", "", IF(AN53=AN54, "○", "×"))</f>
        <v/>
      </c>
      <c r="AL53" s="127"/>
      <c r="AM53" s="442" t="s">
        <v>2109</v>
      </c>
      <c r="AN53" s="443">
        <f>COUNT('別紙様式3-2（処遇改善加算　個票）'!U:U)+COUNT('別紙様式3-2（処遇改善加算　個票）'!AC:AD)</f>
        <v>0</v>
      </c>
      <c r="AO53" s="237"/>
      <c r="AP53" s="237"/>
    </row>
    <row r="54" spans="1:57" ht="25.5" customHeight="1" thickBot="1">
      <c r="A54" s="127"/>
      <c r="B54" s="773" t="s">
        <v>2191</v>
      </c>
      <c r="C54" s="774"/>
      <c r="D54" s="774"/>
      <c r="E54" s="774"/>
      <c r="F54" s="774"/>
      <c r="G54" s="774"/>
      <c r="H54" s="774"/>
      <c r="I54" s="774"/>
      <c r="J54" s="774"/>
      <c r="K54" s="774"/>
      <c r="L54" s="774"/>
      <c r="M54" s="774"/>
      <c r="N54" s="774"/>
      <c r="O54" s="774"/>
      <c r="P54" s="774"/>
      <c r="Q54" s="774"/>
      <c r="R54" s="774"/>
      <c r="S54" s="775"/>
      <c r="T54" s="760">
        <f>'別紙様式3-2（処遇改善加算　個票）'!N7</f>
        <v>0</v>
      </c>
      <c r="U54" s="761"/>
      <c r="V54" s="761"/>
      <c r="W54" s="761"/>
      <c r="X54" s="761"/>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0</v>
      </c>
      <c r="AO54" s="237"/>
      <c r="AP54" s="237"/>
      <c r="AQ54" s="662" t="s">
        <v>52</v>
      </c>
      <c r="AR54" s="663"/>
      <c r="AS54" s="663"/>
      <c r="AT54" s="663"/>
      <c r="AU54" s="663"/>
      <c r="AV54" s="663"/>
      <c r="AW54" s="663"/>
      <c r="AX54" s="663"/>
      <c r="AY54" s="663"/>
      <c r="AZ54" s="663"/>
      <c r="BA54" s="663"/>
      <c r="BB54" s="663"/>
      <c r="BC54" s="663"/>
      <c r="BD54" s="663"/>
      <c r="BE54" s="664"/>
    </row>
    <row r="55" spans="1:57" ht="23.25" customHeight="1" thickBot="1">
      <c r="A55" s="127"/>
      <c r="B55" s="837" t="s">
        <v>2192</v>
      </c>
      <c r="C55" s="838"/>
      <c r="D55" s="838"/>
      <c r="E55" s="838"/>
      <c r="F55" s="838"/>
      <c r="G55" s="838"/>
      <c r="H55" s="838"/>
      <c r="I55" s="838"/>
      <c r="J55" s="838"/>
      <c r="K55" s="838"/>
      <c r="L55" s="838"/>
      <c r="M55" s="838"/>
      <c r="N55" s="838"/>
      <c r="O55" s="838"/>
      <c r="P55" s="838"/>
      <c r="Q55" s="838"/>
      <c r="R55" s="838"/>
      <c r="S55" s="838"/>
      <c r="T55" s="839"/>
      <c r="U55" s="840"/>
      <c r="V55" s="840"/>
      <c r="W55" s="840"/>
      <c r="X55" s="841"/>
      <c r="Y55" s="246" t="s">
        <v>41</v>
      </c>
      <c r="Z55" s="127"/>
      <c r="AA55" s="247" t="s">
        <v>53</v>
      </c>
      <c r="AB55" s="788">
        <f>IFERROR(T56/T54*100,0)</f>
        <v>0</v>
      </c>
      <c r="AC55" s="789"/>
      <c r="AD55" s="790"/>
      <c r="AE55" s="248" t="s">
        <v>54</v>
      </c>
      <c r="AF55" s="249" t="s">
        <v>55</v>
      </c>
      <c r="AG55" s="127" t="s">
        <v>42</v>
      </c>
      <c r="AH55" s="200" t="str">
        <f>IF(T54=0,"",(IF(AND(AB55&gt;=200/3,T56&lt;=T55),"○","×")))</f>
        <v/>
      </c>
      <c r="AI55" s="240"/>
      <c r="AJ55" s="240"/>
      <c r="AK55" s="240"/>
      <c r="AL55" s="240"/>
      <c r="AM55" s="444"/>
      <c r="AN55" s="428"/>
      <c r="AO55" s="245"/>
      <c r="AP55" s="245"/>
      <c r="AQ55" s="662" t="s">
        <v>2111</v>
      </c>
      <c r="AR55" s="663"/>
      <c r="AS55" s="663"/>
      <c r="AT55" s="663"/>
      <c r="AU55" s="663"/>
      <c r="AV55" s="663"/>
      <c r="AW55" s="663"/>
      <c r="AX55" s="663"/>
      <c r="AY55" s="663"/>
      <c r="AZ55" s="663"/>
      <c r="BA55" s="663"/>
      <c r="BB55" s="663"/>
      <c r="BC55" s="663"/>
      <c r="BD55" s="663"/>
      <c r="BE55" s="664"/>
    </row>
    <row r="56" spans="1:57" ht="26.25" customHeight="1" thickBot="1">
      <c r="A56" s="127"/>
      <c r="B56" s="250"/>
      <c r="C56" s="619" t="s">
        <v>2193</v>
      </c>
      <c r="D56" s="620"/>
      <c r="E56" s="620"/>
      <c r="F56" s="620"/>
      <c r="G56" s="620"/>
      <c r="H56" s="620"/>
      <c r="I56" s="620"/>
      <c r="J56" s="620"/>
      <c r="K56" s="620"/>
      <c r="L56" s="620"/>
      <c r="M56" s="620"/>
      <c r="N56" s="620"/>
      <c r="O56" s="620"/>
      <c r="P56" s="620"/>
      <c r="Q56" s="620"/>
      <c r="R56" s="620"/>
      <c r="S56" s="620"/>
      <c r="T56" s="776"/>
      <c r="U56" s="777"/>
      <c r="V56" s="777"/>
      <c r="W56" s="777"/>
      <c r="X56" s="778"/>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91"/>
      <c r="C60" s="692"/>
      <c r="D60" s="665" t="s">
        <v>57</v>
      </c>
      <c r="E60" s="665"/>
      <c r="F60" s="665"/>
      <c r="G60" s="665"/>
      <c r="H60" s="665"/>
      <c r="I60" s="665"/>
      <c r="J60" s="665"/>
      <c r="K60" s="665"/>
      <c r="L60" s="665"/>
      <c r="M60" s="665"/>
      <c r="N60" s="665"/>
      <c r="O60" s="665"/>
      <c r="P60" s="665"/>
      <c r="Q60" s="665"/>
      <c r="R60" s="665"/>
      <c r="S60" s="665"/>
      <c r="T60" s="665"/>
      <c r="U60" s="665"/>
      <c r="V60" s="665"/>
      <c r="W60" s="665"/>
      <c r="X60" s="665"/>
      <c r="Y60" s="665"/>
      <c r="Z60" s="666"/>
      <c r="AA60" s="233"/>
      <c r="AC60" s="189"/>
      <c r="AD60" s="189"/>
      <c r="AE60" s="189"/>
      <c r="AF60" s="189"/>
      <c r="AG60" s="189"/>
      <c r="AH60" s="189"/>
      <c r="AI60" s="833"/>
      <c r="AJ60" s="833"/>
      <c r="AK60" s="833"/>
      <c r="AL60" s="176"/>
      <c r="AM60" s="450" t="b">
        <v>0</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705" t="s">
        <v>58</v>
      </c>
      <c r="D63" s="705"/>
      <c r="E63" s="705"/>
      <c r="F63" s="705"/>
      <c r="G63" s="705"/>
      <c r="H63" s="705"/>
      <c r="I63" s="705"/>
      <c r="J63" s="705"/>
      <c r="K63" s="705"/>
      <c r="L63" s="705"/>
      <c r="M63" s="705"/>
      <c r="N63" s="705"/>
      <c r="O63" s="705"/>
      <c r="P63" s="705"/>
      <c r="Q63" s="705"/>
      <c r="R63" s="705"/>
      <c r="S63" s="705"/>
      <c r="T63" s="705"/>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91"/>
      <c r="D64" s="692"/>
      <c r="E64" s="706" t="s">
        <v>59</v>
      </c>
      <c r="F64" s="706"/>
      <c r="G64" s="706"/>
      <c r="H64" s="706"/>
      <c r="I64" s="706"/>
      <c r="J64" s="706"/>
      <c r="K64" s="706"/>
      <c r="L64" s="706"/>
      <c r="M64" s="706"/>
      <c r="N64" s="706"/>
      <c r="O64" s="706"/>
      <c r="P64" s="706"/>
      <c r="Q64" s="706"/>
      <c r="R64" s="707"/>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705" t="s">
        <v>66</v>
      </c>
      <c r="D69" s="705"/>
      <c r="E69" s="705"/>
      <c r="F69" s="705"/>
      <c r="G69" s="705"/>
      <c r="H69" s="705"/>
      <c r="I69" s="705"/>
      <c r="J69" s="705"/>
      <c r="K69" s="705"/>
      <c r="L69" s="705"/>
      <c r="M69" s="705"/>
      <c r="N69" s="705"/>
      <c r="O69" s="705"/>
      <c r="P69" s="705"/>
      <c r="Q69" s="705"/>
      <c r="R69" s="705"/>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91"/>
      <c r="D70" s="692"/>
      <c r="E70" s="706" t="s">
        <v>67</v>
      </c>
      <c r="F70" s="706"/>
      <c r="G70" s="706"/>
      <c r="H70" s="706"/>
      <c r="I70" s="706"/>
      <c r="J70" s="706"/>
      <c r="K70" s="706"/>
      <c r="L70" s="706"/>
      <c r="M70" s="706"/>
      <c r="N70" s="706"/>
      <c r="O70" s="706"/>
      <c r="P70" s="706"/>
      <c r="Q70" s="706"/>
      <c r="R70" s="707"/>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696"/>
      <c r="C71" s="263" t="s">
        <v>60</v>
      </c>
      <c r="D71" s="708" t="s">
        <v>68</v>
      </c>
      <c r="E71" s="709"/>
      <c r="F71" s="709"/>
      <c r="G71" s="709"/>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1"/>
      <c r="AL71" s="176"/>
      <c r="AM71" s="450" t="b">
        <v>1</v>
      </c>
      <c r="AN71" s="449"/>
      <c r="AO71" s="450" t="b">
        <v>0</v>
      </c>
      <c r="AP71" s="237"/>
    </row>
    <row r="72" spans="1:57" ht="28.5" customHeight="1" thickBot="1">
      <c r="A72" s="127"/>
      <c r="B72" s="696"/>
      <c r="C72" s="729"/>
      <c r="D72" s="731" t="s">
        <v>69</v>
      </c>
      <c r="E72" s="732"/>
      <c r="F72" s="732"/>
      <c r="G72" s="732"/>
      <c r="H72" s="712"/>
      <c r="I72" s="714" t="s">
        <v>40</v>
      </c>
      <c r="J72" s="736" t="s">
        <v>70</v>
      </c>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8"/>
      <c r="AL72" s="176"/>
      <c r="AM72" s="449"/>
      <c r="AN72" s="449"/>
      <c r="AO72" s="449"/>
      <c r="AP72" s="237"/>
    </row>
    <row r="73" spans="1:57" ht="34.5" customHeight="1" thickBot="1">
      <c r="A73" s="127"/>
      <c r="B73" s="696"/>
      <c r="C73" s="729"/>
      <c r="D73" s="733"/>
      <c r="E73" s="646"/>
      <c r="F73" s="646"/>
      <c r="G73" s="646"/>
      <c r="H73" s="713"/>
      <c r="I73" s="715"/>
      <c r="J73" s="739"/>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1"/>
      <c r="AL73" s="176"/>
      <c r="AM73" s="176"/>
      <c r="AN73" s="176"/>
      <c r="AO73" s="237"/>
      <c r="AP73" s="237"/>
      <c r="AQ73" s="670" t="s">
        <v>71</v>
      </c>
      <c r="AR73" s="671"/>
      <c r="AS73" s="671"/>
      <c r="AT73" s="671"/>
      <c r="AU73" s="671"/>
      <c r="AV73" s="671"/>
      <c r="AW73" s="671"/>
      <c r="AX73" s="671"/>
      <c r="AY73" s="671"/>
      <c r="AZ73" s="671"/>
      <c r="BA73" s="671"/>
      <c r="BB73" s="671"/>
      <c r="BC73" s="671"/>
      <c r="BD73" s="671"/>
      <c r="BE73" s="672"/>
    </row>
    <row r="74" spans="1:57" ht="15" customHeight="1" thickBot="1">
      <c r="A74" s="127"/>
      <c r="B74" s="696"/>
      <c r="C74" s="729"/>
      <c r="D74" s="733"/>
      <c r="E74" s="646"/>
      <c r="F74" s="646"/>
      <c r="G74" s="646"/>
      <c r="H74" s="745"/>
      <c r="I74" s="747" t="s">
        <v>43</v>
      </c>
      <c r="J74" s="286" t="s">
        <v>72</v>
      </c>
      <c r="K74" s="287"/>
      <c r="L74" s="287"/>
      <c r="M74" s="287"/>
      <c r="N74" s="287"/>
      <c r="O74" s="287"/>
      <c r="P74" s="287"/>
      <c r="Q74" s="287"/>
      <c r="R74" s="287"/>
      <c r="S74" s="749" t="s">
        <v>73</v>
      </c>
      <c r="T74" s="749"/>
      <c r="U74" s="749"/>
      <c r="V74" s="749"/>
      <c r="W74" s="749"/>
      <c r="X74" s="749"/>
      <c r="Y74" s="749"/>
      <c r="Z74" s="749"/>
      <c r="AA74" s="749"/>
      <c r="AB74" s="749"/>
      <c r="AC74" s="749"/>
      <c r="AD74" s="749"/>
      <c r="AE74" s="749"/>
      <c r="AF74" s="749"/>
      <c r="AG74" s="749"/>
      <c r="AH74" s="749"/>
      <c r="AI74" s="749"/>
      <c r="AJ74" s="749"/>
      <c r="AK74" s="750"/>
      <c r="AL74" s="176"/>
      <c r="AM74" s="288"/>
      <c r="AO74" s="176"/>
      <c r="AP74" s="176"/>
    </row>
    <row r="75" spans="1:57" ht="33" customHeight="1" thickBot="1">
      <c r="A75" s="127"/>
      <c r="B75" s="696"/>
      <c r="C75" s="730"/>
      <c r="D75" s="734"/>
      <c r="E75" s="735"/>
      <c r="F75" s="735"/>
      <c r="G75" s="735"/>
      <c r="H75" s="746"/>
      <c r="I75" s="748"/>
      <c r="J75" s="688"/>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90"/>
      <c r="AL75" s="176"/>
      <c r="AM75" s="176"/>
      <c r="AN75" s="176"/>
      <c r="AQ75" s="670" t="s">
        <v>71</v>
      </c>
      <c r="AR75" s="671"/>
      <c r="AS75" s="671"/>
      <c r="AT75" s="671"/>
      <c r="AU75" s="671"/>
      <c r="AV75" s="671"/>
      <c r="AW75" s="671"/>
      <c r="AX75" s="671"/>
      <c r="AY75" s="671"/>
      <c r="AZ75" s="671"/>
      <c r="BA75" s="671"/>
      <c r="BB75" s="671"/>
      <c r="BC75" s="671"/>
      <c r="BD75" s="671"/>
      <c r="BE75" s="672"/>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665" t="s">
        <v>57</v>
      </c>
      <c r="D80" s="665"/>
      <c r="E80" s="665"/>
      <c r="F80" s="665"/>
      <c r="G80" s="665"/>
      <c r="H80" s="665"/>
      <c r="I80" s="665"/>
      <c r="J80" s="665"/>
      <c r="K80" s="665"/>
      <c r="L80" s="665"/>
      <c r="M80" s="665"/>
      <c r="N80" s="665"/>
      <c r="O80" s="665"/>
      <c r="P80" s="665"/>
      <c r="Q80" s="665"/>
      <c r="R80" s="665"/>
      <c r="S80" s="665"/>
      <c r="T80" s="665"/>
      <c r="U80" s="665"/>
      <c r="V80" s="665"/>
      <c r="W80" s="666"/>
      <c r="X80" s="140"/>
      <c r="Y80" s="127"/>
      <c r="Z80" s="293"/>
      <c r="AA80" s="293"/>
      <c r="AB80" s="293"/>
      <c r="AC80" s="293"/>
      <c r="AD80" s="293"/>
      <c r="AE80" s="293"/>
      <c r="AF80" s="293"/>
      <c r="AG80" s="293"/>
      <c r="AH80" s="293"/>
      <c r="AI80" s="293"/>
      <c r="AJ80" s="293"/>
      <c r="AK80" s="293"/>
      <c r="AL80" s="293"/>
      <c r="AM80" s="454" t="b">
        <v>0</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91"/>
      <c r="C82" s="692"/>
      <c r="D82" s="694" t="s">
        <v>67</v>
      </c>
      <c r="E82" s="694"/>
      <c r="F82" s="694"/>
      <c r="G82" s="694"/>
      <c r="H82" s="694"/>
      <c r="I82" s="694"/>
      <c r="J82" s="694"/>
      <c r="K82" s="694"/>
      <c r="L82" s="694"/>
      <c r="M82" s="694"/>
      <c r="N82" s="694"/>
      <c r="O82" s="694"/>
      <c r="P82" s="694"/>
      <c r="Q82" s="695"/>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900" t="s">
        <v>75</v>
      </c>
      <c r="D83" s="630"/>
      <c r="E83" s="630"/>
      <c r="F83" s="630"/>
      <c r="G83" s="630"/>
      <c r="H83" s="630"/>
      <c r="I83" s="630"/>
      <c r="J83" s="630"/>
      <c r="K83" s="630"/>
      <c r="L83" s="630"/>
      <c r="M83" s="630"/>
      <c r="N83" s="630"/>
      <c r="O83" s="630"/>
      <c r="P83" s="630"/>
      <c r="Q83" s="630"/>
      <c r="R83" s="630"/>
      <c r="S83" s="633"/>
      <c r="T83" s="630"/>
      <c r="U83" s="630"/>
      <c r="V83" s="630"/>
      <c r="W83" s="630"/>
      <c r="X83" s="630"/>
      <c r="Y83" s="630"/>
      <c r="Z83" s="630"/>
      <c r="AA83" s="630"/>
      <c r="AB83" s="630"/>
      <c r="AC83" s="630"/>
      <c r="AD83" s="630"/>
      <c r="AE83" s="630"/>
      <c r="AF83" s="630"/>
      <c r="AG83" s="630"/>
      <c r="AH83" s="630"/>
      <c r="AI83" s="630"/>
      <c r="AJ83" s="630"/>
      <c r="AK83" s="901"/>
      <c r="AL83" s="176"/>
      <c r="AM83" s="451"/>
      <c r="AN83" s="452"/>
      <c r="AO83" s="452"/>
      <c r="AP83" s="452"/>
    </row>
    <row r="84" spans="1:57" ht="27" customHeight="1">
      <c r="A84" s="127"/>
      <c r="B84" s="729"/>
      <c r="C84" s="731" t="s">
        <v>76</v>
      </c>
      <c r="D84" s="732"/>
      <c r="E84" s="732"/>
      <c r="F84" s="732"/>
      <c r="G84" s="382"/>
      <c r="H84" s="303" t="s">
        <v>40</v>
      </c>
      <c r="I84" s="679" t="s">
        <v>77</v>
      </c>
      <c r="J84" s="680"/>
      <c r="K84" s="680"/>
      <c r="L84" s="680"/>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1"/>
      <c r="AL84" s="176"/>
      <c r="AM84" s="453" t="b">
        <v>0</v>
      </c>
      <c r="AN84" s="454" t="b">
        <v>0</v>
      </c>
      <c r="AO84" s="453" t="b">
        <v>0</v>
      </c>
      <c r="AP84" s="453" t="b">
        <v>0</v>
      </c>
    </row>
    <row r="85" spans="1:57" ht="37.5" customHeight="1">
      <c r="A85" s="127"/>
      <c r="B85" s="729"/>
      <c r="C85" s="733"/>
      <c r="D85" s="646"/>
      <c r="E85" s="646"/>
      <c r="F85" s="646"/>
      <c r="G85" s="383"/>
      <c r="H85" s="304" t="s">
        <v>43</v>
      </c>
      <c r="I85" s="682" t="s">
        <v>78</v>
      </c>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4"/>
      <c r="AL85" s="176"/>
      <c r="AM85" s="455"/>
      <c r="AN85" s="172"/>
      <c r="AO85" s="172"/>
      <c r="AP85" s="172"/>
    </row>
    <row r="86" spans="1:57" ht="36" customHeight="1" thickBot="1">
      <c r="A86" s="127"/>
      <c r="B86" s="730"/>
      <c r="C86" s="734"/>
      <c r="D86" s="735"/>
      <c r="E86" s="735"/>
      <c r="F86" s="735"/>
      <c r="G86" s="384"/>
      <c r="H86" s="305" t="s">
        <v>44</v>
      </c>
      <c r="I86" s="685" t="s">
        <v>79</v>
      </c>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176"/>
      <c r="AM86" s="455"/>
      <c r="AN86" s="172"/>
      <c r="AO86" s="172"/>
      <c r="AP86" s="172"/>
    </row>
    <row r="87" spans="1:57" ht="21" customHeight="1">
      <c r="A87" s="127"/>
      <c r="B87" s="306" t="s">
        <v>62</v>
      </c>
      <c r="C87" s="667" t="s">
        <v>74</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673" t="s">
        <v>2130</v>
      </c>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613" t="s">
        <v>2131</v>
      </c>
      <c r="C91" s="614"/>
      <c r="D91" s="614"/>
      <c r="E91" s="614"/>
      <c r="F91" s="614"/>
      <c r="G91" s="614"/>
      <c r="H91" s="614"/>
      <c r="I91" s="614"/>
      <c r="J91" s="614"/>
      <c r="K91" s="614"/>
      <c r="L91" s="614"/>
      <c r="M91" s="614"/>
      <c r="N91" s="614"/>
      <c r="O91" s="614"/>
      <c r="P91" s="614"/>
      <c r="Q91" s="615"/>
      <c r="R91" s="206" t="s">
        <v>56</v>
      </c>
      <c r="S91" s="434" t="str">
        <f>'別紙様式3-2（処遇改善加算　個票）'!AC5</f>
        <v/>
      </c>
      <c r="T91" s="619" t="s">
        <v>2198</v>
      </c>
      <c r="U91" s="620"/>
      <c r="V91" s="620"/>
      <c r="W91" s="620"/>
      <c r="X91" s="620"/>
      <c r="Y91" s="620"/>
      <c r="Z91" s="620"/>
      <c r="AA91" s="620"/>
      <c r="AB91" s="620"/>
      <c r="AC91" s="620"/>
      <c r="AD91" s="620"/>
      <c r="AE91" s="620"/>
      <c r="AF91" s="621"/>
      <c r="AG91" s="214"/>
      <c r="AH91" s="214"/>
      <c r="AI91" s="214"/>
      <c r="AJ91" s="214"/>
      <c r="AK91" s="127"/>
      <c r="AL91" s="127"/>
      <c r="AM91" s="453" t="str">
        <f>IF(COUNTIF(S91:S92, "×")&gt;0, "設定できない", "要件を満たす")</f>
        <v>要件を満たす</v>
      </c>
      <c r="AN91" s="172"/>
      <c r="AO91" s="172"/>
      <c r="AX91" s="183"/>
    </row>
    <row r="92" spans="1:57" ht="27.75" customHeight="1" thickBot="1">
      <c r="A92" s="127"/>
      <c r="B92" s="613" t="s">
        <v>2197</v>
      </c>
      <c r="C92" s="614"/>
      <c r="D92" s="614"/>
      <c r="E92" s="614"/>
      <c r="F92" s="614"/>
      <c r="G92" s="614"/>
      <c r="H92" s="614"/>
      <c r="I92" s="614"/>
      <c r="J92" s="614"/>
      <c r="K92" s="614"/>
      <c r="L92" s="614"/>
      <c r="M92" s="614"/>
      <c r="N92" s="614"/>
      <c r="O92" s="614"/>
      <c r="P92" s="614"/>
      <c r="Q92" s="615"/>
      <c r="R92" s="206" t="s">
        <v>56</v>
      </c>
      <c r="S92" s="434" t="str">
        <f>'別紙様式3-2（処遇改善加算　個票）'!AC7</f>
        <v/>
      </c>
      <c r="T92" s="619" t="s">
        <v>2199</v>
      </c>
      <c r="U92" s="620"/>
      <c r="V92" s="620"/>
      <c r="W92" s="620"/>
      <c r="X92" s="620"/>
      <c r="Y92" s="620"/>
      <c r="Z92" s="620"/>
      <c r="AA92" s="620"/>
      <c r="AB92" s="620"/>
      <c r="AC92" s="620"/>
      <c r="AD92" s="620"/>
      <c r="AE92" s="620"/>
      <c r="AF92" s="621"/>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670" t="s">
        <v>80</v>
      </c>
      <c r="AR95" s="671"/>
      <c r="AS95" s="671"/>
      <c r="AT95" s="671"/>
      <c r="AU95" s="671"/>
      <c r="AV95" s="671"/>
      <c r="AW95" s="671"/>
      <c r="AX95" s="671"/>
      <c r="AY95" s="671"/>
      <c r="AZ95" s="671"/>
      <c r="BA95" s="671"/>
      <c r="BB95" s="671"/>
      <c r="BC95" s="671"/>
      <c r="BD95" s="671"/>
      <c r="BE95" s="672"/>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0</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693" t="s">
        <v>1929</v>
      </c>
      <c r="E98" s="693"/>
      <c r="F98" s="693"/>
      <c r="G98" s="693"/>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331" t="s">
        <v>54</v>
      </c>
      <c r="AL99" s="176"/>
      <c r="AM99" s="453" t="b">
        <v>0</v>
      </c>
      <c r="AN99" s="516"/>
      <c r="AO99" s="516"/>
      <c r="AP99" s="333"/>
      <c r="AQ99" s="697" t="s">
        <v>82</v>
      </c>
      <c r="AR99" s="697"/>
      <c r="AS99" s="697"/>
      <c r="AT99" s="697"/>
      <c r="AU99" s="697"/>
      <c r="AV99" s="697"/>
      <c r="AW99" s="697"/>
      <c r="AX99" s="697"/>
      <c r="AY99" s="697"/>
      <c r="AZ99" s="697"/>
      <c r="BA99" s="697"/>
      <c r="BB99" s="697"/>
      <c r="BC99" s="697"/>
      <c r="BD99" s="697"/>
      <c r="BE99" s="698"/>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622" t="s">
        <v>2101</v>
      </c>
      <c r="C102" s="623"/>
      <c r="D102" s="623"/>
      <c r="E102" s="623"/>
      <c r="F102" s="623"/>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c r="AC102" s="623"/>
      <c r="AD102" s="623"/>
      <c r="AE102" s="623"/>
      <c r="AF102" s="623"/>
      <c r="AG102" s="623"/>
      <c r="AH102" s="623"/>
      <c r="AI102" s="623"/>
      <c r="AJ102" s="623"/>
      <c r="AK102" s="390"/>
      <c r="AL102" s="127"/>
      <c r="AM102" s="457" t="b">
        <v>0</v>
      </c>
      <c r="AN102" s="172"/>
      <c r="AO102" s="172"/>
      <c r="AP102" s="129"/>
      <c r="AQ102" s="129"/>
      <c r="AR102" s="129"/>
      <c r="AS102" s="129"/>
      <c r="AT102" s="129"/>
      <c r="AU102" s="129"/>
      <c r="AV102" s="129"/>
      <c r="AW102" s="129"/>
      <c r="AX102" s="337"/>
      <c r="AY102" s="337"/>
      <c r="AZ102" s="338"/>
    </row>
    <row r="103" spans="1:57" s="177" customFormat="1" ht="31.2" customHeight="1" thickBot="1">
      <c r="A103" s="127"/>
      <c r="B103" s="674" t="s">
        <v>2185</v>
      </c>
      <c r="C103" s="675"/>
      <c r="D103" s="675"/>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75"/>
      <c r="AD103" s="675"/>
      <c r="AE103" s="675"/>
      <c r="AF103" s="675"/>
      <c r="AG103" s="675"/>
      <c r="AH103" s="675"/>
      <c r="AI103" s="675"/>
      <c r="AJ103" s="675"/>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616" t="str">
        <f>IF(AN49&lt;&gt;0, "該当", "")</f>
        <v/>
      </c>
      <c r="AJ105" s="617"/>
      <c r="AK105" s="618"/>
      <c r="AL105" s="176"/>
      <c r="AM105" s="512"/>
      <c r="AN105" s="512"/>
      <c r="AO105" s="512"/>
      <c r="AX105" s="338"/>
      <c r="AY105" s="338"/>
      <c r="AZ105" s="338"/>
    </row>
    <row r="106" spans="1:57" s="177" customFormat="1" ht="45" customHeight="1">
      <c r="A106" s="127"/>
      <c r="B106" s="258" t="s">
        <v>56</v>
      </c>
      <c r="C106" s="891" t="s">
        <v>2194</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892" t="str">
        <f>IF(AN47=AN49, "", "該当")</f>
        <v/>
      </c>
      <c r="AJ108" s="893"/>
      <c r="AK108" s="894"/>
      <c r="AL108" s="176"/>
      <c r="AM108" s="512"/>
      <c r="AN108" s="512"/>
      <c r="AO108" s="512"/>
      <c r="AX108" s="338"/>
      <c r="AY108" s="338"/>
      <c r="AZ108" s="338"/>
    </row>
    <row r="109" spans="1:57" s="177" customFormat="1" ht="43.2" customHeight="1">
      <c r="A109" s="127"/>
      <c r="B109" s="258" t="s">
        <v>56</v>
      </c>
      <c r="C109" s="891" t="s">
        <v>2195</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895" t="s">
        <v>83</v>
      </c>
      <c r="C111" s="896"/>
      <c r="D111" s="896"/>
      <c r="E111" s="896"/>
      <c r="F111" s="676" t="s">
        <v>84</v>
      </c>
      <c r="G111" s="677"/>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8"/>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9" t="s">
        <v>85</v>
      </c>
      <c r="C112" s="630"/>
      <c r="D112" s="630"/>
      <c r="E112" s="631"/>
      <c r="F112" s="382"/>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76"/>
      <c r="AM112" s="453" t="b">
        <v>0</v>
      </c>
      <c r="AN112" s="887">
        <f>COUNTIF(AM112:AM115, TRUE)</f>
        <v>0</v>
      </c>
      <c r="AO112" s="516"/>
      <c r="AP112" s="332"/>
      <c r="AQ112" s="602" t="str">
        <f>IF(AI105="該当",  "！この区分（４項目）から２つ以上の取組が選択されていません。",  "！この区分（４項目）から１つ以上の取組が選択されていません。")</f>
        <v>！この区分（４項目）から１つ以上の取組が選択されていません。</v>
      </c>
      <c r="AR112" s="603"/>
      <c r="AS112" s="603"/>
      <c r="AT112" s="603"/>
      <c r="AU112" s="603"/>
      <c r="AV112" s="603"/>
      <c r="AW112" s="603"/>
      <c r="AX112" s="603"/>
      <c r="AY112" s="603"/>
      <c r="AZ112" s="603"/>
      <c r="BA112" s="603"/>
      <c r="BB112" s="603"/>
      <c r="BC112" s="603"/>
      <c r="BD112" s="603"/>
      <c r="BE112" s="604"/>
    </row>
    <row r="113" spans="1:57" s="177" customFormat="1" ht="18" customHeight="1">
      <c r="A113" s="127"/>
      <c r="B113" s="632"/>
      <c r="C113" s="633"/>
      <c r="D113" s="633"/>
      <c r="E113" s="634"/>
      <c r="F113" s="391"/>
      <c r="G113" s="649" t="s">
        <v>1931</v>
      </c>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343"/>
      <c r="AL113" s="176"/>
      <c r="AM113" s="453" t="b">
        <v>0</v>
      </c>
      <c r="AN113" s="887"/>
      <c r="AO113" s="516"/>
      <c r="AP113" s="332"/>
      <c r="AQ113" s="605"/>
      <c r="AR113" s="606"/>
      <c r="AS113" s="606"/>
      <c r="AT113" s="606"/>
      <c r="AU113" s="606"/>
      <c r="AV113" s="606"/>
      <c r="AW113" s="606"/>
      <c r="AX113" s="606"/>
      <c r="AY113" s="606"/>
      <c r="AZ113" s="606"/>
      <c r="BA113" s="606"/>
      <c r="BB113" s="606"/>
      <c r="BC113" s="606"/>
      <c r="BD113" s="606"/>
      <c r="BE113" s="607"/>
    </row>
    <row r="114" spans="1:57" s="177" customFormat="1" ht="18" customHeight="1">
      <c r="A114" s="127"/>
      <c r="B114" s="632"/>
      <c r="C114" s="633"/>
      <c r="D114" s="633"/>
      <c r="E114" s="634"/>
      <c r="F114" s="391"/>
      <c r="G114" s="640" t="s">
        <v>1932</v>
      </c>
      <c r="H114" s="640"/>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0"/>
      <c r="AE114" s="640"/>
      <c r="AF114" s="640"/>
      <c r="AG114" s="640"/>
      <c r="AH114" s="640"/>
      <c r="AI114" s="640"/>
      <c r="AJ114" s="640"/>
      <c r="AK114" s="648"/>
      <c r="AL114" s="176"/>
      <c r="AM114" s="453" t="b">
        <v>0</v>
      </c>
      <c r="AN114" s="887"/>
      <c r="AO114" s="516"/>
      <c r="AP114" s="332"/>
      <c r="AQ114" s="605"/>
      <c r="AR114" s="606"/>
      <c r="AS114" s="606"/>
      <c r="AT114" s="606"/>
      <c r="AU114" s="606"/>
      <c r="AV114" s="606"/>
      <c r="AW114" s="606"/>
      <c r="AX114" s="606"/>
      <c r="AY114" s="606"/>
      <c r="AZ114" s="606"/>
      <c r="BA114" s="606"/>
      <c r="BB114" s="606"/>
      <c r="BC114" s="606"/>
      <c r="BD114" s="606"/>
      <c r="BE114" s="607"/>
    </row>
    <row r="115" spans="1:57" s="177" customFormat="1" ht="15.6" customHeight="1" thickBot="1">
      <c r="A115" s="127"/>
      <c r="B115" s="635"/>
      <c r="C115" s="636"/>
      <c r="D115" s="636"/>
      <c r="E115" s="637"/>
      <c r="F115" s="383"/>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44"/>
      <c r="AL115" s="176"/>
      <c r="AM115" s="453" t="b">
        <v>0</v>
      </c>
      <c r="AN115" s="887"/>
      <c r="AO115" s="516"/>
      <c r="AP115" s="332"/>
      <c r="AQ115" s="608"/>
      <c r="AR115" s="609"/>
      <c r="AS115" s="609"/>
      <c r="AT115" s="609"/>
      <c r="AU115" s="609"/>
      <c r="AV115" s="609"/>
      <c r="AW115" s="609"/>
      <c r="AX115" s="609"/>
      <c r="AY115" s="609"/>
      <c r="AZ115" s="609"/>
      <c r="BA115" s="609"/>
      <c r="BB115" s="609"/>
      <c r="BC115" s="609"/>
      <c r="BD115" s="609"/>
      <c r="BE115" s="610"/>
    </row>
    <row r="116" spans="1:57" s="177" customFormat="1" ht="28.95" customHeight="1">
      <c r="A116" s="127"/>
      <c r="B116" s="629" t="s">
        <v>86</v>
      </c>
      <c r="C116" s="630"/>
      <c r="D116" s="630"/>
      <c r="E116" s="631"/>
      <c r="F116" s="392"/>
      <c r="G116" s="638" t="s">
        <v>1934</v>
      </c>
      <c r="H116" s="638"/>
      <c r="I116" s="638"/>
      <c r="J116" s="638"/>
      <c r="K116" s="638"/>
      <c r="L116" s="638"/>
      <c r="M116" s="638"/>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8"/>
      <c r="AK116" s="639"/>
      <c r="AL116" s="176"/>
      <c r="AM116" s="453" t="b">
        <v>0</v>
      </c>
      <c r="AN116" s="887">
        <f>COUNTIF(AM116:AM119, TRUE)</f>
        <v>0</v>
      </c>
      <c r="AO116" s="516"/>
      <c r="AP116" s="332"/>
      <c r="AQ116" s="602" t="str">
        <f>IF(AI105="該当", "！この区分（４項目）から２つ以上の取組が選択されていません。",  "！この区分（４項目）から１つ以上の取組が選択されていません。")</f>
        <v>！この区分（４項目）から１つ以上の取組が選択されていません。</v>
      </c>
      <c r="AR116" s="603"/>
      <c r="AS116" s="603"/>
      <c r="AT116" s="603"/>
      <c r="AU116" s="603"/>
      <c r="AV116" s="603"/>
      <c r="AW116" s="603"/>
      <c r="AX116" s="603"/>
      <c r="AY116" s="603"/>
      <c r="AZ116" s="603"/>
      <c r="BA116" s="603"/>
      <c r="BB116" s="603"/>
      <c r="BC116" s="603"/>
      <c r="BD116" s="603"/>
      <c r="BE116" s="604"/>
    </row>
    <row r="117" spans="1:57" s="177" customFormat="1" ht="18" customHeight="1">
      <c r="A117" s="127"/>
      <c r="B117" s="632"/>
      <c r="C117" s="633"/>
      <c r="D117" s="633"/>
      <c r="E117" s="634"/>
      <c r="F117" s="391"/>
      <c r="G117" s="649" t="s">
        <v>1935</v>
      </c>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345"/>
      <c r="AL117" s="176"/>
      <c r="AM117" s="453" t="b">
        <v>0</v>
      </c>
      <c r="AN117" s="887"/>
      <c r="AO117" s="516"/>
      <c r="AP117" s="332"/>
      <c r="AQ117" s="605"/>
      <c r="AR117" s="606"/>
      <c r="AS117" s="606"/>
      <c r="AT117" s="606"/>
      <c r="AU117" s="606"/>
      <c r="AV117" s="606"/>
      <c r="AW117" s="606"/>
      <c r="AX117" s="606"/>
      <c r="AY117" s="606"/>
      <c r="AZ117" s="606"/>
      <c r="BA117" s="606"/>
      <c r="BB117" s="606"/>
      <c r="BC117" s="606"/>
      <c r="BD117" s="606"/>
      <c r="BE117" s="607"/>
    </row>
    <row r="118" spans="1:57" s="177" customFormat="1" ht="18" customHeight="1">
      <c r="A118" s="127"/>
      <c r="B118" s="632"/>
      <c r="C118" s="633"/>
      <c r="D118" s="633"/>
      <c r="E118" s="634"/>
      <c r="F118" s="391"/>
      <c r="G118" s="649" t="s">
        <v>1936</v>
      </c>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343"/>
      <c r="AL118" s="176"/>
      <c r="AM118" s="453" t="b">
        <v>0</v>
      </c>
      <c r="AN118" s="887"/>
      <c r="AO118" s="516"/>
      <c r="AP118" s="332"/>
      <c r="AQ118" s="605"/>
      <c r="AR118" s="606"/>
      <c r="AS118" s="606"/>
      <c r="AT118" s="606"/>
      <c r="AU118" s="606"/>
      <c r="AV118" s="606"/>
      <c r="AW118" s="606"/>
      <c r="AX118" s="606"/>
      <c r="AY118" s="606"/>
      <c r="AZ118" s="606"/>
      <c r="BA118" s="606"/>
      <c r="BB118" s="606"/>
      <c r="BC118" s="606"/>
      <c r="BD118" s="606"/>
      <c r="BE118" s="607"/>
    </row>
    <row r="119" spans="1:57" s="177" customFormat="1" ht="18" customHeight="1" thickBot="1">
      <c r="A119" s="127"/>
      <c r="B119" s="635"/>
      <c r="C119" s="636"/>
      <c r="D119" s="636"/>
      <c r="E119" s="637"/>
      <c r="F119" s="393"/>
      <c r="G119" s="650" t="s">
        <v>1937</v>
      </c>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650"/>
      <c r="AJ119" s="650"/>
      <c r="AK119" s="651"/>
      <c r="AL119" s="176"/>
      <c r="AM119" s="453" t="b">
        <v>0</v>
      </c>
      <c r="AN119" s="887"/>
      <c r="AO119" s="516"/>
      <c r="AP119" s="332"/>
      <c r="AQ119" s="608"/>
      <c r="AR119" s="609"/>
      <c r="AS119" s="609"/>
      <c r="AT119" s="609"/>
      <c r="AU119" s="609"/>
      <c r="AV119" s="609"/>
      <c r="AW119" s="609"/>
      <c r="AX119" s="609"/>
      <c r="AY119" s="609"/>
      <c r="AZ119" s="609"/>
      <c r="BA119" s="609"/>
      <c r="BB119" s="609"/>
      <c r="BC119" s="609"/>
      <c r="BD119" s="609"/>
      <c r="BE119" s="610"/>
    </row>
    <row r="120" spans="1:57" s="177" customFormat="1" ht="21.6" customHeight="1">
      <c r="A120" s="127"/>
      <c r="B120" s="629" t="s">
        <v>87</v>
      </c>
      <c r="C120" s="630"/>
      <c r="D120" s="630"/>
      <c r="E120" s="631"/>
      <c r="F120" s="394"/>
      <c r="G120" s="857" t="s">
        <v>1938</v>
      </c>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345"/>
      <c r="AL120" s="176"/>
      <c r="AM120" s="453" t="b">
        <v>0</v>
      </c>
      <c r="AN120" s="887">
        <f>COUNTIF(AM120:AM123, TRUE)</f>
        <v>0</v>
      </c>
      <c r="AO120" s="516"/>
      <c r="AP120" s="332"/>
      <c r="AQ120" s="602" t="str">
        <f>IF(AI105="該当", "！この区分（４項目）から２つ以上の取組が選択されていません。",  "！この区分（４項目）から１つ以上の取組が選択されていません。")</f>
        <v>！この区分（４項目）から１つ以上の取組が選択されていません。</v>
      </c>
      <c r="AR120" s="603"/>
      <c r="AS120" s="603"/>
      <c r="AT120" s="603"/>
      <c r="AU120" s="603"/>
      <c r="AV120" s="603"/>
      <c r="AW120" s="603"/>
      <c r="AX120" s="603"/>
      <c r="AY120" s="603"/>
      <c r="AZ120" s="603"/>
      <c r="BA120" s="603"/>
      <c r="BB120" s="603"/>
      <c r="BC120" s="603"/>
      <c r="BD120" s="603"/>
      <c r="BE120" s="604"/>
    </row>
    <row r="121" spans="1:57" s="177" customFormat="1" ht="21.6" customHeight="1">
      <c r="A121" s="127"/>
      <c r="B121" s="632"/>
      <c r="C121" s="633"/>
      <c r="D121" s="633"/>
      <c r="E121" s="634"/>
      <c r="F121" s="391"/>
      <c r="G121" s="640" t="s">
        <v>1939</v>
      </c>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8"/>
      <c r="AL121" s="176"/>
      <c r="AM121" s="453" t="b">
        <v>0</v>
      </c>
      <c r="AN121" s="887"/>
      <c r="AO121" s="516"/>
      <c r="AP121" s="332"/>
      <c r="AQ121" s="605"/>
      <c r="AR121" s="606"/>
      <c r="AS121" s="606"/>
      <c r="AT121" s="606"/>
      <c r="AU121" s="606"/>
      <c r="AV121" s="606"/>
      <c r="AW121" s="606"/>
      <c r="AX121" s="606"/>
      <c r="AY121" s="606"/>
      <c r="AZ121" s="606"/>
      <c r="BA121" s="606"/>
      <c r="BB121" s="606"/>
      <c r="BC121" s="606"/>
      <c r="BD121" s="606"/>
      <c r="BE121" s="607"/>
    </row>
    <row r="122" spans="1:57" s="177" customFormat="1" ht="23.4" customHeight="1">
      <c r="A122" s="127"/>
      <c r="B122" s="632"/>
      <c r="C122" s="633"/>
      <c r="D122" s="633"/>
      <c r="E122" s="634"/>
      <c r="F122" s="391"/>
      <c r="G122" s="640" t="s">
        <v>1940</v>
      </c>
      <c r="H122" s="640"/>
      <c r="I122" s="640"/>
      <c r="J122" s="640"/>
      <c r="K122" s="640"/>
      <c r="L122" s="640"/>
      <c r="M122" s="640"/>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0"/>
      <c r="AK122" s="648"/>
      <c r="AL122" s="176"/>
      <c r="AM122" s="453" t="b">
        <v>0</v>
      </c>
      <c r="AN122" s="887"/>
      <c r="AO122" s="516"/>
      <c r="AP122" s="332"/>
      <c r="AQ122" s="605"/>
      <c r="AR122" s="606"/>
      <c r="AS122" s="606"/>
      <c r="AT122" s="606"/>
      <c r="AU122" s="606"/>
      <c r="AV122" s="606"/>
      <c r="AW122" s="606"/>
      <c r="AX122" s="606"/>
      <c r="AY122" s="606"/>
      <c r="AZ122" s="606"/>
      <c r="BA122" s="606"/>
      <c r="BB122" s="606"/>
      <c r="BC122" s="606"/>
      <c r="BD122" s="606"/>
      <c r="BE122" s="607"/>
    </row>
    <row r="123" spans="1:57" s="177" customFormat="1" ht="18" customHeight="1" thickBot="1">
      <c r="A123" s="127"/>
      <c r="B123" s="635"/>
      <c r="C123" s="636"/>
      <c r="D123" s="636"/>
      <c r="E123" s="637"/>
      <c r="F123" s="383"/>
      <c r="G123" s="652" t="s">
        <v>1941</v>
      </c>
      <c r="H123" s="652"/>
      <c r="I123" s="652"/>
      <c r="J123" s="652"/>
      <c r="K123" s="652"/>
      <c r="L123" s="652"/>
      <c r="M123" s="652"/>
      <c r="N123" s="652"/>
      <c r="O123" s="652"/>
      <c r="P123" s="652"/>
      <c r="Q123" s="652"/>
      <c r="R123" s="652"/>
      <c r="S123" s="652"/>
      <c r="T123" s="652"/>
      <c r="U123" s="652"/>
      <c r="V123" s="652"/>
      <c r="W123" s="652"/>
      <c r="X123" s="652"/>
      <c r="Y123" s="652"/>
      <c r="Z123" s="652"/>
      <c r="AA123" s="652"/>
      <c r="AB123" s="652"/>
      <c r="AC123" s="652"/>
      <c r="AD123" s="652"/>
      <c r="AE123" s="652"/>
      <c r="AF123" s="652"/>
      <c r="AG123" s="652"/>
      <c r="AH123" s="652"/>
      <c r="AI123" s="652"/>
      <c r="AJ123" s="652"/>
      <c r="AK123" s="651"/>
      <c r="AL123" s="176"/>
      <c r="AM123" s="453" t="b">
        <v>0</v>
      </c>
      <c r="AN123" s="887"/>
      <c r="AO123" s="516"/>
      <c r="AP123" s="332"/>
      <c r="AQ123" s="608"/>
      <c r="AR123" s="609"/>
      <c r="AS123" s="609"/>
      <c r="AT123" s="609"/>
      <c r="AU123" s="609"/>
      <c r="AV123" s="609"/>
      <c r="AW123" s="609"/>
      <c r="AX123" s="609"/>
      <c r="AY123" s="609"/>
      <c r="AZ123" s="609"/>
      <c r="BA123" s="609"/>
      <c r="BB123" s="609"/>
      <c r="BC123" s="609"/>
      <c r="BD123" s="609"/>
      <c r="BE123" s="610"/>
    </row>
    <row r="124" spans="1:57" s="177" customFormat="1" ht="18" customHeight="1">
      <c r="A124" s="127"/>
      <c r="B124" s="629" t="s">
        <v>88</v>
      </c>
      <c r="C124" s="630"/>
      <c r="D124" s="630"/>
      <c r="E124" s="631"/>
      <c r="F124" s="392"/>
      <c r="G124" s="638" t="s">
        <v>1942</v>
      </c>
      <c r="H124" s="638"/>
      <c r="I124" s="638"/>
      <c r="J124" s="638"/>
      <c r="K124" s="638"/>
      <c r="L124" s="638"/>
      <c r="M124" s="638"/>
      <c r="N124" s="638"/>
      <c r="O124" s="638"/>
      <c r="P124" s="638"/>
      <c r="Q124" s="638"/>
      <c r="R124" s="638"/>
      <c r="S124" s="638"/>
      <c r="T124" s="638"/>
      <c r="U124" s="638"/>
      <c r="V124" s="638"/>
      <c r="W124" s="638"/>
      <c r="X124" s="638"/>
      <c r="Y124" s="638"/>
      <c r="Z124" s="638"/>
      <c r="AA124" s="638"/>
      <c r="AB124" s="638"/>
      <c r="AC124" s="638"/>
      <c r="AD124" s="638"/>
      <c r="AE124" s="638"/>
      <c r="AF124" s="638"/>
      <c r="AG124" s="638"/>
      <c r="AH124" s="638"/>
      <c r="AI124" s="638"/>
      <c r="AJ124" s="638"/>
      <c r="AK124" s="639"/>
      <c r="AL124" s="127"/>
      <c r="AM124" s="453" t="b">
        <v>0</v>
      </c>
      <c r="AN124" s="887">
        <f>COUNTIF(AM124:AM127, TRUE)</f>
        <v>0</v>
      </c>
      <c r="AO124" s="516"/>
      <c r="AP124" s="332"/>
      <c r="AQ124" s="602" t="str">
        <f>IF(AI105="該当", "！この区分（４項目）から２つ以上の取組が選択されていません。",  "！この区分（４項目）から１つ以上の取組が選択されていません。")</f>
        <v>！この区分（４項目）から１つ以上の取組が選択されていません。</v>
      </c>
      <c r="AR124" s="603"/>
      <c r="AS124" s="603"/>
      <c r="AT124" s="603"/>
      <c r="AU124" s="603"/>
      <c r="AV124" s="603"/>
      <c r="AW124" s="603"/>
      <c r="AX124" s="603"/>
      <c r="AY124" s="603"/>
      <c r="AZ124" s="603"/>
      <c r="BA124" s="603"/>
      <c r="BB124" s="603"/>
      <c r="BC124" s="603"/>
      <c r="BD124" s="603"/>
      <c r="BE124" s="604"/>
    </row>
    <row r="125" spans="1:57" s="177" customFormat="1" ht="18" customHeight="1">
      <c r="A125" s="127"/>
      <c r="B125" s="632"/>
      <c r="C125" s="633"/>
      <c r="D125" s="633"/>
      <c r="E125" s="634"/>
      <c r="F125" s="391"/>
      <c r="G125" s="858" t="s">
        <v>1943</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76"/>
      <c r="AM125" s="453" t="b">
        <v>0</v>
      </c>
      <c r="AN125" s="887"/>
      <c r="AO125" s="516"/>
      <c r="AP125" s="332"/>
      <c r="AQ125" s="605"/>
      <c r="AR125" s="606"/>
      <c r="AS125" s="606"/>
      <c r="AT125" s="606"/>
      <c r="AU125" s="606"/>
      <c r="AV125" s="606"/>
      <c r="AW125" s="606"/>
      <c r="AX125" s="606"/>
      <c r="AY125" s="606"/>
      <c r="AZ125" s="606"/>
      <c r="BA125" s="606"/>
      <c r="BB125" s="606"/>
      <c r="BC125" s="606"/>
      <c r="BD125" s="606"/>
      <c r="BE125" s="607"/>
    </row>
    <row r="126" spans="1:57" s="177" customFormat="1" ht="18" customHeight="1">
      <c r="A126" s="127"/>
      <c r="B126" s="632"/>
      <c r="C126" s="633"/>
      <c r="D126" s="633"/>
      <c r="E126" s="634"/>
      <c r="F126" s="391"/>
      <c r="G126" s="640" t="s">
        <v>1944</v>
      </c>
      <c r="H126" s="640"/>
      <c r="I126" s="640"/>
      <c r="J126" s="640"/>
      <c r="K126" s="640"/>
      <c r="L126" s="640"/>
      <c r="M126" s="640"/>
      <c r="N126" s="640"/>
      <c r="O126" s="640"/>
      <c r="P126" s="640"/>
      <c r="Q126" s="640"/>
      <c r="R126" s="640"/>
      <c r="S126" s="640"/>
      <c r="T126" s="640"/>
      <c r="U126" s="640"/>
      <c r="V126" s="640"/>
      <c r="W126" s="640"/>
      <c r="X126" s="640"/>
      <c r="Y126" s="640"/>
      <c r="Z126" s="640"/>
      <c r="AA126" s="640"/>
      <c r="AB126" s="640"/>
      <c r="AC126" s="640"/>
      <c r="AD126" s="640"/>
      <c r="AE126" s="640"/>
      <c r="AF126" s="640"/>
      <c r="AG126" s="640"/>
      <c r="AH126" s="640"/>
      <c r="AI126" s="640"/>
      <c r="AJ126" s="640"/>
      <c r="AK126" s="648"/>
      <c r="AL126" s="176"/>
      <c r="AM126" s="453" t="b">
        <v>0</v>
      </c>
      <c r="AN126" s="887"/>
      <c r="AO126" s="516"/>
      <c r="AP126" s="332"/>
      <c r="AQ126" s="605"/>
      <c r="AR126" s="606"/>
      <c r="AS126" s="606"/>
      <c r="AT126" s="606"/>
      <c r="AU126" s="606"/>
      <c r="AV126" s="606"/>
      <c r="AW126" s="606"/>
      <c r="AX126" s="606"/>
      <c r="AY126" s="606"/>
      <c r="AZ126" s="606"/>
      <c r="BA126" s="606"/>
      <c r="BB126" s="606"/>
      <c r="BC126" s="606"/>
      <c r="BD126" s="606"/>
      <c r="BE126" s="607"/>
    </row>
    <row r="127" spans="1:57" s="177" customFormat="1" ht="18" customHeight="1" thickBot="1">
      <c r="A127" s="127"/>
      <c r="B127" s="635"/>
      <c r="C127" s="636"/>
      <c r="D127" s="636"/>
      <c r="E127" s="637"/>
      <c r="F127" s="393"/>
      <c r="G127" s="652" t="s">
        <v>1945</v>
      </c>
      <c r="H127" s="652"/>
      <c r="I127" s="652"/>
      <c r="J127" s="652"/>
      <c r="K127" s="652"/>
      <c r="L127" s="652"/>
      <c r="M127" s="652"/>
      <c r="N127" s="652"/>
      <c r="O127" s="652"/>
      <c r="P127" s="652"/>
      <c r="Q127" s="652"/>
      <c r="R127" s="652"/>
      <c r="S127" s="652"/>
      <c r="T127" s="652"/>
      <c r="U127" s="652"/>
      <c r="V127" s="652"/>
      <c r="W127" s="652"/>
      <c r="X127" s="652"/>
      <c r="Y127" s="652"/>
      <c r="Z127" s="652"/>
      <c r="AA127" s="652"/>
      <c r="AB127" s="652"/>
      <c r="AC127" s="652"/>
      <c r="AD127" s="652"/>
      <c r="AE127" s="652"/>
      <c r="AF127" s="652"/>
      <c r="AG127" s="652"/>
      <c r="AH127" s="652"/>
      <c r="AI127" s="652"/>
      <c r="AJ127" s="652"/>
      <c r="AK127" s="651"/>
      <c r="AL127" s="176"/>
      <c r="AM127" s="453" t="b">
        <v>0</v>
      </c>
      <c r="AN127" s="887"/>
      <c r="AO127" s="516"/>
      <c r="AP127" s="332"/>
      <c r="AQ127" s="608"/>
      <c r="AR127" s="609"/>
      <c r="AS127" s="609"/>
      <c r="AT127" s="609"/>
      <c r="AU127" s="609"/>
      <c r="AV127" s="609"/>
      <c r="AW127" s="609"/>
      <c r="AX127" s="609"/>
      <c r="AY127" s="609"/>
      <c r="AZ127" s="609"/>
      <c r="BA127" s="609"/>
      <c r="BB127" s="609"/>
      <c r="BC127" s="609"/>
      <c r="BD127" s="609"/>
      <c r="BE127" s="610"/>
    </row>
    <row r="128" spans="1:57" s="177" customFormat="1" ht="25.8" customHeight="1" thickBot="1">
      <c r="A128" s="127"/>
      <c r="B128" s="642" t="s">
        <v>2200</v>
      </c>
      <c r="C128" s="643"/>
      <c r="D128" s="643"/>
      <c r="E128" s="644"/>
      <c r="F128" s="394"/>
      <c r="G128" s="638" t="s">
        <v>2139</v>
      </c>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9"/>
      <c r="AL128" s="176"/>
      <c r="AM128" s="453" t="b">
        <v>0</v>
      </c>
      <c r="AN128" s="887">
        <f>COUNTIF(AM128:AM135, TRUE)</f>
        <v>0</v>
      </c>
      <c r="AO128" s="516"/>
      <c r="AP128" s="332"/>
      <c r="AQ128" s="888" t="str">
        <f>IF(AND(AI105="該当", AND(AM128=FALSE,AM129= FALSE)), "！⑰又は⑱の取組は必須です。",  "")</f>
        <v/>
      </c>
      <c r="AR128" s="889"/>
      <c r="AS128" s="889"/>
      <c r="AT128" s="889"/>
      <c r="AU128" s="889"/>
      <c r="AV128" s="889"/>
      <c r="AW128" s="889"/>
      <c r="AX128" s="889"/>
      <c r="AY128" s="889"/>
      <c r="AZ128" s="889"/>
      <c r="BA128" s="889"/>
      <c r="BB128" s="889"/>
      <c r="BC128" s="889"/>
      <c r="BD128" s="889"/>
      <c r="BE128" s="890"/>
    </row>
    <row r="129" spans="1:57" s="177" customFormat="1" ht="18" customHeight="1">
      <c r="A129" s="127"/>
      <c r="B129" s="645"/>
      <c r="C129" s="646"/>
      <c r="D129" s="646"/>
      <c r="E129" s="647"/>
      <c r="F129" s="391"/>
      <c r="G129" s="640" t="s">
        <v>1946</v>
      </c>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0"/>
      <c r="AK129" s="343"/>
      <c r="AL129" s="176"/>
      <c r="AM129" s="453" t="b">
        <v>0</v>
      </c>
      <c r="AN129" s="887"/>
      <c r="AO129" s="516"/>
      <c r="AP129" s="332"/>
      <c r="AQ129" s="602" t="str">
        <f>IF(AI105="該当", "！この区分（４項目）から３つ以上の取組が選択されていません。",  "！この区分（４項目）から２つ以上の取組が選択されていません。")</f>
        <v>！この区分（４項目）から２つ以上の取組が選択されていません。</v>
      </c>
      <c r="AR129" s="603"/>
      <c r="AS129" s="603"/>
      <c r="AT129" s="603"/>
      <c r="AU129" s="603"/>
      <c r="AV129" s="603"/>
      <c r="AW129" s="603"/>
      <c r="AX129" s="603"/>
      <c r="AY129" s="603"/>
      <c r="AZ129" s="603"/>
      <c r="BA129" s="603"/>
      <c r="BB129" s="603"/>
      <c r="BC129" s="603"/>
      <c r="BD129" s="603"/>
      <c r="BE129" s="604"/>
    </row>
    <row r="130" spans="1:57" s="177" customFormat="1" ht="18" customHeight="1">
      <c r="A130" s="127"/>
      <c r="B130" s="645"/>
      <c r="C130" s="646"/>
      <c r="D130" s="646"/>
      <c r="E130" s="647"/>
      <c r="F130" s="391"/>
      <c r="G130" s="640" t="s">
        <v>1947</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8"/>
      <c r="AL130" s="176"/>
      <c r="AM130" s="453" t="b">
        <v>0</v>
      </c>
      <c r="AN130" s="887"/>
      <c r="AO130" s="516"/>
      <c r="AP130" s="332"/>
      <c r="AQ130" s="605"/>
      <c r="AR130" s="606"/>
      <c r="AS130" s="606"/>
      <c r="AT130" s="606"/>
      <c r="AU130" s="606"/>
      <c r="AV130" s="606"/>
      <c r="AW130" s="606"/>
      <c r="AX130" s="606"/>
      <c r="AY130" s="606"/>
      <c r="AZ130" s="606"/>
      <c r="BA130" s="606"/>
      <c r="BB130" s="606"/>
      <c r="BC130" s="606"/>
      <c r="BD130" s="606"/>
      <c r="BE130" s="607"/>
    </row>
    <row r="131" spans="1:57" s="177" customFormat="1" ht="18" customHeight="1">
      <c r="A131" s="127"/>
      <c r="B131" s="645"/>
      <c r="C131" s="646"/>
      <c r="D131" s="646"/>
      <c r="E131" s="647"/>
      <c r="F131" s="391"/>
      <c r="G131" s="650" t="s">
        <v>1948</v>
      </c>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0"/>
      <c r="AJ131" s="650"/>
      <c r="AK131" s="344"/>
      <c r="AL131" s="176"/>
      <c r="AM131" s="453" t="b">
        <v>0</v>
      </c>
      <c r="AN131" s="887"/>
      <c r="AO131" s="516"/>
      <c r="AP131" s="332"/>
      <c r="AQ131" s="605"/>
      <c r="AR131" s="606"/>
      <c r="AS131" s="606"/>
      <c r="AT131" s="606"/>
      <c r="AU131" s="606"/>
      <c r="AV131" s="606"/>
      <c r="AW131" s="606"/>
      <c r="AX131" s="606"/>
      <c r="AY131" s="606"/>
      <c r="AZ131" s="606"/>
      <c r="BA131" s="606"/>
      <c r="BB131" s="606"/>
      <c r="BC131" s="606"/>
      <c r="BD131" s="606"/>
      <c r="BE131" s="607"/>
    </row>
    <row r="132" spans="1:57" s="177" customFormat="1" ht="18" customHeight="1">
      <c r="A132" s="127"/>
      <c r="B132" s="645"/>
      <c r="C132" s="646"/>
      <c r="D132" s="646"/>
      <c r="E132" s="647"/>
      <c r="F132" s="391"/>
      <c r="G132" s="650" t="s">
        <v>1949</v>
      </c>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856"/>
      <c r="AL132" s="176"/>
      <c r="AM132" s="453" t="b">
        <v>0</v>
      </c>
      <c r="AN132" s="887"/>
      <c r="AO132" s="516"/>
      <c r="AP132" s="332"/>
      <c r="AQ132" s="605"/>
      <c r="AR132" s="606"/>
      <c r="AS132" s="606"/>
      <c r="AT132" s="606"/>
      <c r="AU132" s="606"/>
      <c r="AV132" s="606"/>
      <c r="AW132" s="606"/>
      <c r="AX132" s="606"/>
      <c r="AY132" s="606"/>
      <c r="AZ132" s="606"/>
      <c r="BA132" s="606"/>
      <c r="BB132" s="606"/>
      <c r="BC132" s="606"/>
      <c r="BD132" s="606"/>
      <c r="BE132" s="607"/>
    </row>
    <row r="133" spans="1:57" s="177" customFormat="1" ht="28.95" customHeight="1">
      <c r="A133" s="127"/>
      <c r="B133" s="645"/>
      <c r="C133" s="646"/>
      <c r="D133" s="646"/>
      <c r="E133" s="647"/>
      <c r="F133" s="395"/>
      <c r="G133" s="640" t="s">
        <v>1950</v>
      </c>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0"/>
      <c r="AE133" s="640"/>
      <c r="AF133" s="640"/>
      <c r="AG133" s="640"/>
      <c r="AH133" s="640"/>
      <c r="AI133" s="640"/>
      <c r="AJ133" s="640"/>
      <c r="AK133" s="648"/>
      <c r="AL133" s="176"/>
      <c r="AM133" s="453" t="b">
        <v>0</v>
      </c>
      <c r="AN133" s="887"/>
      <c r="AO133" s="516"/>
      <c r="AP133" s="332"/>
      <c r="AQ133" s="605"/>
      <c r="AR133" s="606"/>
      <c r="AS133" s="606"/>
      <c r="AT133" s="606"/>
      <c r="AU133" s="606"/>
      <c r="AV133" s="606"/>
      <c r="AW133" s="606"/>
      <c r="AX133" s="606"/>
      <c r="AY133" s="606"/>
      <c r="AZ133" s="606"/>
      <c r="BA133" s="606"/>
      <c r="BB133" s="606"/>
      <c r="BC133" s="606"/>
      <c r="BD133" s="606"/>
      <c r="BE133" s="607"/>
    </row>
    <row r="134" spans="1:57" s="177" customFormat="1" ht="33" customHeight="1">
      <c r="A134" s="127"/>
      <c r="B134" s="645"/>
      <c r="C134" s="646"/>
      <c r="D134" s="646"/>
      <c r="E134" s="647"/>
      <c r="F134" s="391"/>
      <c r="G134" s="640" t="s">
        <v>1951</v>
      </c>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0"/>
      <c r="AD134" s="640"/>
      <c r="AE134" s="640"/>
      <c r="AF134" s="640"/>
      <c r="AG134" s="640"/>
      <c r="AH134" s="640"/>
      <c r="AI134" s="640"/>
      <c r="AJ134" s="640"/>
      <c r="AK134" s="648"/>
      <c r="AL134" s="176"/>
      <c r="AM134" s="453" t="b">
        <v>0</v>
      </c>
      <c r="AN134" s="887"/>
      <c r="AO134" s="512"/>
      <c r="AQ134" s="605"/>
      <c r="AR134" s="606"/>
      <c r="AS134" s="606"/>
      <c r="AT134" s="606"/>
      <c r="AU134" s="606"/>
      <c r="AV134" s="606"/>
      <c r="AW134" s="606"/>
      <c r="AX134" s="606"/>
      <c r="AY134" s="606"/>
      <c r="AZ134" s="606"/>
      <c r="BA134" s="606"/>
      <c r="BB134" s="606"/>
      <c r="BC134" s="606"/>
      <c r="BD134" s="606"/>
      <c r="BE134" s="607"/>
    </row>
    <row r="135" spans="1:57" s="177" customFormat="1" ht="22.95" customHeight="1" thickBot="1">
      <c r="A135" s="127"/>
      <c r="B135" s="645"/>
      <c r="C135" s="646"/>
      <c r="D135" s="646"/>
      <c r="E135" s="647"/>
      <c r="F135" s="395"/>
      <c r="G135" s="650" t="s">
        <v>1952</v>
      </c>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856"/>
      <c r="AL135" s="346"/>
      <c r="AM135" s="453" t="b">
        <v>0</v>
      </c>
      <c r="AN135" s="887"/>
      <c r="AO135" s="512"/>
      <c r="AQ135" s="608"/>
      <c r="AR135" s="609"/>
      <c r="AS135" s="609"/>
      <c r="AT135" s="609"/>
      <c r="AU135" s="609"/>
      <c r="AV135" s="609"/>
      <c r="AW135" s="609"/>
      <c r="AX135" s="609"/>
      <c r="AY135" s="609"/>
      <c r="AZ135" s="609"/>
      <c r="BA135" s="609"/>
      <c r="BB135" s="609"/>
      <c r="BC135" s="609"/>
      <c r="BD135" s="609"/>
      <c r="BE135" s="610"/>
    </row>
    <row r="136" spans="1:57" s="177" customFormat="1" ht="18" customHeight="1">
      <c r="A136" s="127"/>
      <c r="B136" s="629" t="s">
        <v>89</v>
      </c>
      <c r="C136" s="630"/>
      <c r="D136" s="630"/>
      <c r="E136" s="631"/>
      <c r="F136" s="392"/>
      <c r="G136" s="638" t="s">
        <v>1953</v>
      </c>
      <c r="H136" s="638"/>
      <c r="I136" s="638"/>
      <c r="J136" s="638"/>
      <c r="K136" s="638"/>
      <c r="L136" s="638"/>
      <c r="M136" s="638"/>
      <c r="N136" s="638"/>
      <c r="O136" s="638"/>
      <c r="P136" s="638"/>
      <c r="Q136" s="638"/>
      <c r="R136" s="638"/>
      <c r="S136" s="638"/>
      <c r="T136" s="638"/>
      <c r="U136" s="638"/>
      <c r="V136" s="638"/>
      <c r="W136" s="638"/>
      <c r="X136" s="638"/>
      <c r="Y136" s="638"/>
      <c r="Z136" s="638"/>
      <c r="AA136" s="638"/>
      <c r="AB136" s="638"/>
      <c r="AC136" s="638"/>
      <c r="AD136" s="638"/>
      <c r="AE136" s="638"/>
      <c r="AF136" s="638"/>
      <c r="AG136" s="638"/>
      <c r="AH136" s="638"/>
      <c r="AI136" s="638"/>
      <c r="AJ136" s="638"/>
      <c r="AK136" s="639"/>
      <c r="AL136" s="176"/>
      <c r="AM136" s="453" t="b">
        <v>0</v>
      </c>
      <c r="AN136" s="887">
        <f>COUNTIF(AM136:AM139,TRUE)</f>
        <v>0</v>
      </c>
      <c r="AO136" s="516"/>
      <c r="AP136" s="332"/>
      <c r="AQ136" s="602" t="str">
        <f>IF(AI105="該当", "！この区分（４項目）から２つ以上の取組が選択されていません。",  "！この区分（４項目）から１つ以上の取組が選択されていません。")</f>
        <v>！この区分（４項目）から１つ以上の取組が選択されていません。</v>
      </c>
      <c r="AR136" s="603"/>
      <c r="AS136" s="603"/>
      <c r="AT136" s="603"/>
      <c r="AU136" s="603"/>
      <c r="AV136" s="603"/>
      <c r="AW136" s="603"/>
      <c r="AX136" s="603"/>
      <c r="AY136" s="603"/>
      <c r="AZ136" s="603"/>
      <c r="BA136" s="603"/>
      <c r="BB136" s="603"/>
      <c r="BC136" s="603"/>
      <c r="BD136" s="603"/>
      <c r="BE136" s="604"/>
    </row>
    <row r="137" spans="1:57" s="177" customFormat="1" ht="18" customHeight="1">
      <c r="A137" s="127"/>
      <c r="B137" s="632"/>
      <c r="C137" s="633"/>
      <c r="D137" s="633"/>
      <c r="E137" s="634"/>
      <c r="F137" s="391"/>
      <c r="G137" s="640" t="s">
        <v>1954</v>
      </c>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0"/>
      <c r="AE137" s="640"/>
      <c r="AF137" s="640"/>
      <c r="AG137" s="640"/>
      <c r="AH137" s="640"/>
      <c r="AI137" s="640"/>
      <c r="AJ137" s="640"/>
      <c r="AK137" s="343"/>
      <c r="AL137" s="176"/>
      <c r="AM137" s="453" t="b">
        <v>0</v>
      </c>
      <c r="AN137" s="887"/>
      <c r="AO137" s="516"/>
      <c r="AP137" s="332"/>
      <c r="AQ137" s="605"/>
      <c r="AR137" s="606"/>
      <c r="AS137" s="606"/>
      <c r="AT137" s="606"/>
      <c r="AU137" s="606"/>
      <c r="AV137" s="606"/>
      <c r="AW137" s="606"/>
      <c r="AX137" s="606"/>
      <c r="AY137" s="606"/>
      <c r="AZ137" s="606"/>
      <c r="BA137" s="606"/>
      <c r="BB137" s="606"/>
      <c r="BC137" s="606"/>
      <c r="BD137" s="606"/>
      <c r="BE137" s="607"/>
    </row>
    <row r="138" spans="1:57" s="177" customFormat="1" ht="18" customHeight="1">
      <c r="A138" s="127"/>
      <c r="B138" s="632"/>
      <c r="C138" s="633"/>
      <c r="D138" s="633"/>
      <c r="E138" s="634"/>
      <c r="F138" s="391"/>
      <c r="G138" s="640" t="s">
        <v>1955</v>
      </c>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343"/>
      <c r="AL138" s="127"/>
      <c r="AM138" s="453" t="b">
        <v>0</v>
      </c>
      <c r="AN138" s="887"/>
      <c r="AO138" s="516"/>
      <c r="AP138" s="332"/>
      <c r="AQ138" s="605"/>
      <c r="AR138" s="606"/>
      <c r="AS138" s="606"/>
      <c r="AT138" s="606"/>
      <c r="AU138" s="606"/>
      <c r="AV138" s="606"/>
      <c r="AW138" s="606"/>
      <c r="AX138" s="606"/>
      <c r="AY138" s="606"/>
      <c r="AZ138" s="606"/>
      <c r="BA138" s="606"/>
      <c r="BB138" s="606"/>
      <c r="BC138" s="606"/>
      <c r="BD138" s="606"/>
      <c r="BE138" s="607"/>
    </row>
    <row r="139" spans="1:57" s="177" customFormat="1" ht="19.95" customHeight="1" thickBot="1">
      <c r="A139" s="127"/>
      <c r="B139" s="635"/>
      <c r="C139" s="636"/>
      <c r="D139" s="636"/>
      <c r="E139" s="637"/>
      <c r="F139" s="384"/>
      <c r="G139" s="641" t="s">
        <v>1956</v>
      </c>
      <c r="H139" s="641"/>
      <c r="I139" s="641"/>
      <c r="J139" s="641"/>
      <c r="K139" s="641"/>
      <c r="L139" s="641"/>
      <c r="M139" s="641"/>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1"/>
      <c r="AK139" s="458"/>
      <c r="AL139" s="176"/>
      <c r="AM139" s="453" t="b">
        <v>0</v>
      </c>
      <c r="AN139" s="887"/>
      <c r="AO139" s="521"/>
      <c r="AP139" s="347"/>
      <c r="AQ139" s="608"/>
      <c r="AR139" s="609"/>
      <c r="AS139" s="609"/>
      <c r="AT139" s="609"/>
      <c r="AU139" s="609"/>
      <c r="AV139" s="609"/>
      <c r="AW139" s="609"/>
      <c r="AX139" s="609"/>
      <c r="AY139" s="609"/>
      <c r="AZ139" s="609"/>
      <c r="BA139" s="609"/>
      <c r="BB139" s="609"/>
      <c r="BC139" s="609"/>
      <c r="BD139" s="609"/>
      <c r="BE139" s="610"/>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853"/>
      <c r="C142" s="854"/>
      <c r="D142" s="854"/>
      <c r="E142" s="854"/>
      <c r="F142" s="854"/>
      <c r="G142" s="854"/>
      <c r="H142" s="854"/>
      <c r="I142" s="854"/>
      <c r="J142" s="854"/>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4"/>
      <c r="AK142" s="855"/>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612" t="s">
        <v>2140</v>
      </c>
      <c r="D144" s="612"/>
      <c r="E144" s="612"/>
      <c r="F144" s="612"/>
      <c r="G144" s="612"/>
      <c r="H144" s="612"/>
      <c r="I144" s="612"/>
      <c r="J144" s="612"/>
      <c r="K144" s="612"/>
      <c r="L144" s="612"/>
      <c r="M144" s="612"/>
      <c r="N144" s="612"/>
      <c r="O144" s="612"/>
      <c r="P144" s="612"/>
      <c r="Q144" s="612"/>
      <c r="R144" s="612"/>
      <c r="S144" s="612"/>
      <c r="T144" s="612"/>
      <c r="U144" s="612"/>
      <c r="V144" s="612"/>
      <c r="W144" s="612"/>
      <c r="X144" s="612"/>
      <c r="Y144" s="612"/>
      <c r="Z144" s="612"/>
      <c r="AA144" s="612"/>
      <c r="AB144" s="612"/>
      <c r="AC144" s="612"/>
      <c r="AD144" s="612"/>
      <c r="AE144" s="612"/>
      <c r="AF144" s="612"/>
      <c r="AG144" s="612"/>
      <c r="AH144" s="612"/>
      <c r="AI144" s="612"/>
      <c r="AJ144" s="612"/>
      <c r="AK144" s="612"/>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611" t="s">
        <v>2141</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866"/>
      <c r="F149" s="867"/>
      <c r="G149" s="364" t="s">
        <v>95</v>
      </c>
      <c r="H149" s="866"/>
      <c r="I149" s="867"/>
      <c r="J149" s="364" t="s">
        <v>96</v>
      </c>
      <c r="K149" s="866"/>
      <c r="L149" s="867"/>
      <c r="M149" s="364" t="s">
        <v>97</v>
      </c>
      <c r="N149" s="362"/>
      <c r="O149" s="868" t="s">
        <v>3</v>
      </c>
      <c r="P149" s="868"/>
      <c r="Q149" s="868"/>
      <c r="R149" s="863" t="str">
        <f>IF(H7="","",H7)</f>
        <v/>
      </c>
      <c r="S149" s="863"/>
      <c r="T149" s="863"/>
      <c r="U149" s="863"/>
      <c r="V149" s="863"/>
      <c r="W149" s="863"/>
      <c r="X149" s="863"/>
      <c r="Y149" s="863"/>
      <c r="Z149" s="863"/>
      <c r="AA149" s="863"/>
      <c r="AB149" s="863"/>
      <c r="AC149" s="863"/>
      <c r="AD149" s="863"/>
      <c r="AE149" s="863"/>
      <c r="AF149" s="863"/>
      <c r="AG149" s="863"/>
      <c r="AH149" s="863"/>
      <c r="AI149" s="863"/>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653" t="s">
        <v>98</v>
      </c>
      <c r="P150" s="653"/>
      <c r="Q150" s="653"/>
      <c r="R150" s="885" t="s">
        <v>13</v>
      </c>
      <c r="S150" s="885"/>
      <c r="T150" s="865" t="str">
        <f>IF(基本情報入力シート!M27="", "", 基本情報入力シート!M27)</f>
        <v/>
      </c>
      <c r="U150" s="865"/>
      <c r="V150" s="865"/>
      <c r="W150" s="865"/>
      <c r="X150" s="865"/>
      <c r="Y150" s="864" t="s">
        <v>14</v>
      </c>
      <c r="Z150" s="864"/>
      <c r="AA150" s="865" t="str">
        <f>IF(基本情報入力シート!M28="", "", 基本情報入力シート!M28)</f>
        <v/>
      </c>
      <c r="AB150" s="865"/>
      <c r="AC150" s="865"/>
      <c r="AD150" s="865"/>
      <c r="AE150" s="865"/>
      <c r="AF150" s="865"/>
      <c r="AG150" s="865"/>
      <c r="AH150" s="865"/>
      <c r="AI150" s="86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27"/>
      <c r="AM157" s="172"/>
      <c r="AN157" s="172"/>
      <c r="AO157" s="172"/>
    </row>
    <row r="158" spans="1:53" ht="15" customHeight="1">
      <c r="A158" s="127"/>
      <c r="B158" s="464"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77" t="str">
        <f>AE20</f>
        <v/>
      </c>
      <c r="AL158" s="127"/>
      <c r="AM158" s="172"/>
      <c r="AN158" s="172"/>
      <c r="AO158" s="172"/>
    </row>
    <row r="159" spans="1:53" ht="15" customHeight="1">
      <c r="A159" s="127"/>
      <c r="B159" s="463"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77" t="str">
        <f>Y26</f>
        <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27"/>
      <c r="AM161" s="172"/>
      <c r="AN161" s="172"/>
      <c r="AO161" s="172"/>
    </row>
    <row r="162" spans="1:41" ht="15" customHeight="1">
      <c r="A162" s="127"/>
      <c r="B162" s="378" t="s">
        <v>104</v>
      </c>
      <c r="C162" s="624" t="s">
        <v>1959</v>
      </c>
      <c r="D162" s="625"/>
      <c r="E162" s="625"/>
      <c r="F162" s="625"/>
      <c r="G162" s="625"/>
      <c r="H162" s="625"/>
      <c r="I162" s="626"/>
      <c r="J162" s="627" t="s">
        <v>2134</v>
      </c>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8"/>
      <c r="AK162" s="377" t="str">
        <f>IF(H7="", "", IF(AND(AA50="○", AK48="○"), "○", "×"))</f>
        <v/>
      </c>
      <c r="AL162" s="127"/>
      <c r="AM162" s="172"/>
      <c r="AN162" s="172"/>
      <c r="AO162" s="172"/>
    </row>
    <row r="163" spans="1:41" ht="15" customHeight="1">
      <c r="A163" s="127"/>
      <c r="B163" s="378" t="s">
        <v>106</v>
      </c>
      <c r="C163" s="879" t="s">
        <v>108</v>
      </c>
      <c r="D163" s="880"/>
      <c r="E163" s="880"/>
      <c r="F163" s="880"/>
      <c r="G163" s="880"/>
      <c r="H163" s="880"/>
      <c r="I163" s="881"/>
      <c r="J163" s="627" t="s">
        <v>109</v>
      </c>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8"/>
      <c r="AK163" s="377" t="str">
        <f>IF(H7="", "", IF(AND(AK53="○", AH55="○"), "○", "×"))</f>
        <v/>
      </c>
      <c r="AL163" s="127"/>
      <c r="AM163" s="172"/>
      <c r="AN163" s="172"/>
      <c r="AO163" s="172"/>
    </row>
    <row r="164" spans="1:41" ht="15" customHeight="1">
      <c r="A164" s="127"/>
      <c r="B164" s="378" t="s">
        <v>110</v>
      </c>
      <c r="C164" s="882" t="s">
        <v>111</v>
      </c>
      <c r="D164" s="883"/>
      <c r="E164" s="883"/>
      <c r="F164" s="883"/>
      <c r="G164" s="883"/>
      <c r="H164" s="883"/>
      <c r="I164" s="884"/>
      <c r="J164" s="869" t="s">
        <v>2102</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77" t="str">
        <f>IF(H7="", "", IF(AM60=TRUE, "", IF(AND(T64="○", T70="○"), "○", "×")))</f>
        <v/>
      </c>
      <c r="AL164" s="127"/>
      <c r="AM164" s="172"/>
      <c r="AN164" s="172"/>
      <c r="AO164" s="172"/>
    </row>
    <row r="165" spans="1:41" ht="15" customHeight="1">
      <c r="A165" s="127"/>
      <c r="B165" s="378" t="s">
        <v>112</v>
      </c>
      <c r="C165" s="878" t="s">
        <v>113</v>
      </c>
      <c r="D165" s="878"/>
      <c r="E165" s="878"/>
      <c r="F165" s="878"/>
      <c r="G165" s="878"/>
      <c r="H165" s="878"/>
      <c r="I165" s="878"/>
      <c r="J165" s="869" t="s">
        <v>2186</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77" t="str">
        <f>S82</f>
        <v/>
      </c>
      <c r="AL165" s="127"/>
      <c r="AM165" s="172"/>
      <c r="AN165" s="172"/>
      <c r="AO165" s="172"/>
    </row>
    <row r="166" spans="1:41" ht="30" customHeight="1">
      <c r="A166" s="127"/>
      <c r="B166" s="378"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77" t="str">
        <f>IF(AND(S91="", S92=""), "", IF(OR(AND(S91="○", S92="○"), AND(OR(S91="×", S92="×"), AK94="○"), AND(S91="○", S92=""), AND(S91="", S92="○")), "○", "×"))</f>
        <v/>
      </c>
      <c r="AL166" s="127"/>
      <c r="AM166" s="172"/>
      <c r="AN166" s="172"/>
      <c r="AO166" s="172"/>
    </row>
    <row r="167" spans="1:41" ht="15" customHeight="1">
      <c r="A167" s="127"/>
      <c r="B167" s="379" t="s">
        <v>116</v>
      </c>
      <c r="C167" s="860" t="s">
        <v>117</v>
      </c>
      <c r="D167" s="860"/>
      <c r="E167" s="860"/>
      <c r="F167" s="860"/>
      <c r="G167" s="860"/>
      <c r="H167" s="860"/>
      <c r="I167" s="860"/>
      <c r="J167" s="861" t="s">
        <v>2103</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0" t="str">
        <f>IF(H7="", "", IF(OR(AM102=TRUE, AK103="○"), "○", "×"))</f>
        <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50" zoomScaleNormal="120" zoomScaleSheetLayoutView="85" workbookViewId="0">
      <selection activeCell="AB16" sqref="AB1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58" t="s">
        <v>34</v>
      </c>
      <c r="AC1" s="959"/>
      <c r="AD1" s="960" t="str">
        <f>IF(基本情報入力シート!G18="","",基本情報入力シート!G18)</f>
        <v/>
      </c>
      <c r="AE1" s="960"/>
      <c r="AF1" s="9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62" t="s">
        <v>3</v>
      </c>
      <c r="B3" s="962"/>
      <c r="C3" s="962"/>
      <c r="D3" s="962"/>
      <c r="E3" s="963"/>
      <c r="F3" s="964" t="str">
        <f>IF(基本情報入力シート!M23="","",基本情報入力シート!M23)</f>
        <v/>
      </c>
      <c r="G3" s="965"/>
      <c r="H3" s="965"/>
      <c r="I3" s="965"/>
      <c r="J3" s="965"/>
      <c r="K3" s="965"/>
      <c r="L3" s="965"/>
      <c r="M3" s="9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67" t="s">
        <v>2142</v>
      </c>
      <c r="C5" s="967"/>
      <c r="D5" s="968"/>
      <c r="E5" s="968"/>
      <c r="F5" s="968"/>
      <c r="G5" s="968"/>
      <c r="H5" s="968"/>
      <c r="I5" s="968"/>
      <c r="J5" s="968"/>
      <c r="K5" s="968"/>
      <c r="L5" s="968"/>
      <c r="M5" s="968"/>
      <c r="N5" s="135">
        <f>IFERROR(SUM(Q:R)+SUM(Z:Z),"")</f>
        <v>0</v>
      </c>
      <c r="O5" s="136" t="s">
        <v>41</v>
      </c>
      <c r="P5" s="137"/>
      <c r="Q5" s="137"/>
      <c r="R5" s="435"/>
      <c r="S5" s="435"/>
      <c r="T5" s="435"/>
      <c r="U5" s="435"/>
      <c r="V5" s="435"/>
      <c r="W5" s="974" t="s">
        <v>2143</v>
      </c>
      <c r="X5" s="1005" t="s">
        <v>2116</v>
      </c>
      <c r="Y5" s="752"/>
      <c r="Z5" s="752"/>
      <c r="AA5" s="1006"/>
      <c r="AB5" s="138">
        <f>SUM(W:X)</f>
        <v>0</v>
      </c>
      <c r="AC5" s="975" t="str">
        <f>IF(AB6=0, "", IF(AB5&gt;=AB6,"○","×"))</f>
        <v/>
      </c>
      <c r="AD5" s="902" t="s">
        <v>2177</v>
      </c>
      <c r="AE5" s="903"/>
      <c r="AF5" s="903"/>
      <c r="AG5" s="134"/>
      <c r="AH5" s="134"/>
      <c r="AI5" s="130"/>
      <c r="AJ5" s="130"/>
      <c r="AK5" s="130"/>
      <c r="AL5" s="130"/>
      <c r="AM5" s="130"/>
      <c r="AN5" s="130"/>
    </row>
    <row r="6" spans="1:41" ht="30.6" customHeight="1" thickBot="1">
      <c r="A6" s="127"/>
      <c r="B6" s="1000"/>
      <c r="C6" s="1001"/>
      <c r="D6" s="910" t="s">
        <v>2144</v>
      </c>
      <c r="E6" s="910"/>
      <c r="F6" s="910"/>
      <c r="G6" s="910"/>
      <c r="H6" s="910"/>
      <c r="I6" s="910"/>
      <c r="J6" s="910"/>
      <c r="K6" s="910"/>
      <c r="L6" s="910"/>
      <c r="M6" s="910"/>
      <c r="N6" s="135">
        <f>SUM(S:S, AA:AA)</f>
        <v>0</v>
      </c>
      <c r="O6" s="136" t="s">
        <v>41</v>
      </c>
      <c r="P6" s="137"/>
      <c r="Q6" s="137"/>
      <c r="R6" s="137"/>
      <c r="S6" s="137"/>
      <c r="T6" s="140"/>
      <c r="U6" s="140"/>
      <c r="V6" s="140"/>
      <c r="W6" s="974"/>
      <c r="X6" s="1005" t="s">
        <v>2145</v>
      </c>
      <c r="Y6" s="752"/>
      <c r="Z6" s="752"/>
      <c r="AA6" s="1006"/>
      <c r="AB6" s="141">
        <f>SUM(AI:AI)</f>
        <v>0</v>
      </c>
      <c r="AC6" s="976"/>
      <c r="AD6" s="902"/>
      <c r="AE6" s="903"/>
      <c r="AF6" s="903"/>
      <c r="AG6" s="134"/>
      <c r="AH6" s="134"/>
      <c r="AI6" s="130"/>
      <c r="AJ6" s="130"/>
      <c r="AK6" s="130"/>
      <c r="AL6" s="130"/>
      <c r="AM6" s="130"/>
      <c r="AN6" s="130"/>
    </row>
    <row r="7" spans="1:41" ht="33" customHeight="1">
      <c r="A7" s="127"/>
      <c r="B7" s="142"/>
      <c r="C7" s="143"/>
      <c r="D7" s="909" t="s">
        <v>1961</v>
      </c>
      <c r="E7" s="910"/>
      <c r="F7" s="910"/>
      <c r="G7" s="910"/>
      <c r="H7" s="910"/>
      <c r="I7" s="910"/>
      <c r="J7" s="910"/>
      <c r="K7" s="910"/>
      <c r="L7" s="910"/>
      <c r="M7" s="910"/>
      <c r="N7" s="135">
        <f>ROUNDDOWN(SUM(U:U,AC:AD),0)</f>
        <v>0</v>
      </c>
      <c r="O7" s="136" t="s">
        <v>41</v>
      </c>
      <c r="P7" s="137"/>
      <c r="Q7" s="137"/>
      <c r="R7" s="137"/>
      <c r="S7" s="137"/>
      <c r="T7" s="140"/>
      <c r="U7" s="140"/>
      <c r="V7" s="140"/>
      <c r="W7" s="969" t="s">
        <v>2146</v>
      </c>
      <c r="X7" s="1005" t="s">
        <v>2116</v>
      </c>
      <c r="Y7" s="752"/>
      <c r="Z7" s="752"/>
      <c r="AA7" s="1006"/>
      <c r="AB7" s="144">
        <f>SUM(AF:AF)</f>
        <v>0</v>
      </c>
      <c r="AC7" s="975" t="str">
        <f>IF(AB8=0, "", IF(AB7&gt;=AB8,"○","×"))</f>
        <v/>
      </c>
      <c r="AD7" s="902" t="s">
        <v>2177</v>
      </c>
      <c r="AE7" s="903"/>
      <c r="AF7" s="903"/>
      <c r="AG7" s="134"/>
      <c r="AH7" s="134"/>
      <c r="AI7" s="130"/>
      <c r="AJ7" s="130"/>
      <c r="AK7" s="130"/>
      <c r="AL7" s="130"/>
      <c r="AM7" s="130"/>
      <c r="AN7" s="130"/>
    </row>
    <row r="8" spans="1:41" ht="25.5" customHeight="1" thickBot="1">
      <c r="A8" s="127"/>
      <c r="B8" s="944" t="s">
        <v>2106</v>
      </c>
      <c r="C8" s="944"/>
      <c r="D8" s="944"/>
      <c r="E8" s="944"/>
      <c r="F8" s="944"/>
      <c r="G8" s="944"/>
      <c r="H8" s="944"/>
      <c r="I8" s="944"/>
      <c r="J8" s="944"/>
      <c r="K8" s="944"/>
      <c r="L8" s="944"/>
      <c r="M8" s="944"/>
      <c r="N8" s="944"/>
      <c r="O8" s="944"/>
      <c r="P8" s="944"/>
      <c r="Q8" s="944"/>
      <c r="R8" s="944"/>
      <c r="S8" s="944"/>
      <c r="T8" s="944"/>
      <c r="U8" s="418"/>
      <c r="V8" s="418"/>
      <c r="W8" s="970"/>
      <c r="X8" s="1005" t="s">
        <v>2145</v>
      </c>
      <c r="Y8" s="752"/>
      <c r="Z8" s="752"/>
      <c r="AA8" s="1006"/>
      <c r="AB8" s="141">
        <f>SUM(AJ:AJ)</f>
        <v>0</v>
      </c>
      <c r="AC8" s="976"/>
      <c r="AD8" s="902"/>
      <c r="AE8" s="903"/>
      <c r="AF8" s="903"/>
      <c r="AI8" s="129"/>
      <c r="AJ8" s="130"/>
      <c r="AK8" s="130"/>
      <c r="AL8" s="130"/>
      <c r="AM8" s="130"/>
      <c r="AN8" s="130"/>
    </row>
    <row r="9" spans="1:41" ht="42" customHeight="1" thickBot="1">
      <c r="A9" s="126"/>
      <c r="B9" s="945"/>
      <c r="C9" s="945"/>
      <c r="D9" s="945"/>
      <c r="E9" s="945"/>
      <c r="F9" s="945"/>
      <c r="G9" s="945"/>
      <c r="H9" s="945"/>
      <c r="I9" s="945"/>
      <c r="J9" s="945"/>
      <c r="K9" s="945"/>
      <c r="L9" s="945"/>
      <c r="M9" s="945"/>
      <c r="N9" s="945"/>
      <c r="O9" s="946"/>
      <c r="P9" s="946"/>
      <c r="Q9" s="946"/>
      <c r="R9" s="946"/>
      <c r="S9" s="946"/>
      <c r="T9" s="945"/>
      <c r="U9" s="145"/>
      <c r="V9" s="145"/>
      <c r="W9" s="145"/>
      <c r="X9" s="146"/>
      <c r="Y9" s="145"/>
      <c r="Z9" s="145"/>
      <c r="AA9" s="147"/>
      <c r="AB9" s="147"/>
      <c r="AC9" s="147"/>
      <c r="AD9" s="147"/>
      <c r="AE9" s="147"/>
      <c r="AF9" s="147"/>
      <c r="AG9" s="147"/>
      <c r="AH9" s="417"/>
      <c r="AI9" s="127"/>
      <c r="AM9" s="130"/>
      <c r="AN9" s="130"/>
    </row>
    <row r="10" spans="1:41" ht="24" customHeight="1" thickBot="1">
      <c r="A10" s="977"/>
      <c r="B10" s="980" t="s">
        <v>2180</v>
      </c>
      <c r="C10" s="981"/>
      <c r="D10" s="981"/>
      <c r="E10" s="981"/>
      <c r="F10" s="981"/>
      <c r="G10" s="981"/>
      <c r="H10" s="981"/>
      <c r="I10" s="982"/>
      <c r="J10" s="987" t="s">
        <v>119</v>
      </c>
      <c r="K10" s="988" t="s">
        <v>120</v>
      </c>
      <c r="L10" s="989"/>
      <c r="M10" s="994" t="s">
        <v>121</v>
      </c>
      <c r="N10" s="997" t="s">
        <v>24</v>
      </c>
      <c r="O10" s="1002" t="s">
        <v>2056</v>
      </c>
      <c r="P10" s="971" t="s">
        <v>126</v>
      </c>
      <c r="Q10" s="972"/>
      <c r="R10" s="972"/>
      <c r="S10" s="972"/>
      <c r="T10" s="972"/>
      <c r="U10" s="972"/>
      <c r="V10" s="972"/>
      <c r="W10" s="972"/>
      <c r="X10" s="972"/>
      <c r="Y10" s="972"/>
      <c r="Z10" s="972"/>
      <c r="AA10" s="972"/>
      <c r="AB10" s="972"/>
      <c r="AC10" s="972"/>
      <c r="AD10" s="972"/>
      <c r="AE10" s="972"/>
      <c r="AF10" s="973"/>
      <c r="AG10" s="938" t="s">
        <v>2097</v>
      </c>
      <c r="AH10" s="939" t="s">
        <v>2098</v>
      </c>
      <c r="AI10" s="938" t="s">
        <v>127</v>
      </c>
      <c r="AJ10" s="939"/>
      <c r="AK10" s="961"/>
      <c r="AL10" s="961"/>
      <c r="AM10" s="130"/>
      <c r="AN10" s="130"/>
    </row>
    <row r="11" spans="1:41" ht="21.75" customHeight="1">
      <c r="A11" s="978"/>
      <c r="B11" s="922"/>
      <c r="C11" s="983"/>
      <c r="D11" s="983"/>
      <c r="E11" s="983"/>
      <c r="F11" s="983"/>
      <c r="G11" s="983"/>
      <c r="H11" s="983"/>
      <c r="I11" s="920"/>
      <c r="J11" s="932"/>
      <c r="K11" s="990"/>
      <c r="L11" s="991"/>
      <c r="M11" s="995"/>
      <c r="N11" s="998"/>
      <c r="O11" s="1003"/>
      <c r="P11" s="914" t="s">
        <v>1908</v>
      </c>
      <c r="Q11" s="914"/>
      <c r="R11" s="914"/>
      <c r="S11" s="914"/>
      <c r="T11" s="914"/>
      <c r="U11" s="914"/>
      <c r="V11" s="914"/>
      <c r="W11" s="914"/>
      <c r="X11" s="915"/>
      <c r="Y11" s="916" t="s">
        <v>1909</v>
      </c>
      <c r="Z11" s="917"/>
      <c r="AA11" s="917"/>
      <c r="AB11" s="917"/>
      <c r="AC11" s="917"/>
      <c r="AD11" s="917"/>
      <c r="AE11" s="917"/>
      <c r="AF11" s="918"/>
      <c r="AG11" s="938"/>
      <c r="AH11" s="939"/>
      <c r="AI11" s="938"/>
      <c r="AJ11" s="939"/>
      <c r="AK11" s="961"/>
      <c r="AL11" s="961"/>
      <c r="AM11" s="130"/>
      <c r="AN11" s="130"/>
    </row>
    <row r="12" spans="1:41" ht="36.75" customHeight="1">
      <c r="A12" s="978"/>
      <c r="B12" s="922"/>
      <c r="C12" s="983"/>
      <c r="D12" s="983"/>
      <c r="E12" s="983"/>
      <c r="F12" s="983"/>
      <c r="G12" s="983"/>
      <c r="H12" s="983"/>
      <c r="I12" s="920"/>
      <c r="J12" s="932"/>
      <c r="K12" s="992"/>
      <c r="L12" s="993"/>
      <c r="M12" s="995"/>
      <c r="N12" s="998"/>
      <c r="O12" s="1003"/>
      <c r="P12" s="919" t="s">
        <v>2178</v>
      </c>
      <c r="Q12" s="921" t="s">
        <v>2179</v>
      </c>
      <c r="R12" s="919"/>
      <c r="S12" s="931" t="s">
        <v>1912</v>
      </c>
      <c r="T12" s="931" t="s">
        <v>1911</v>
      </c>
      <c r="U12" s="927" t="s">
        <v>2181</v>
      </c>
      <c r="V12" s="925" t="s">
        <v>128</v>
      </c>
      <c r="W12" s="923" t="s">
        <v>129</v>
      </c>
      <c r="X12" s="924"/>
      <c r="Y12" s="956" t="s">
        <v>1910</v>
      </c>
      <c r="Z12" s="931" t="s">
        <v>2179</v>
      </c>
      <c r="AA12" s="931" t="s">
        <v>1912</v>
      </c>
      <c r="AB12" s="931" t="s">
        <v>1911</v>
      </c>
      <c r="AC12" s="940" t="s">
        <v>2181</v>
      </c>
      <c r="AD12" s="941"/>
      <c r="AE12" s="925" t="s">
        <v>128</v>
      </c>
      <c r="AF12" s="148" t="s">
        <v>129</v>
      </c>
      <c r="AG12" s="938"/>
      <c r="AH12" s="939"/>
      <c r="AI12" s="938"/>
      <c r="AJ12" s="939"/>
      <c r="AK12" s="961"/>
      <c r="AL12" s="961"/>
      <c r="AM12" s="130"/>
      <c r="AN12" s="130"/>
    </row>
    <row r="13" spans="1:41" ht="72" customHeight="1" thickBot="1">
      <c r="A13" s="979"/>
      <c r="B13" s="984"/>
      <c r="C13" s="985"/>
      <c r="D13" s="985"/>
      <c r="E13" s="985"/>
      <c r="F13" s="985"/>
      <c r="G13" s="985"/>
      <c r="H13" s="985"/>
      <c r="I13" s="986"/>
      <c r="J13" s="933"/>
      <c r="K13" s="149" t="s">
        <v>25</v>
      </c>
      <c r="L13" s="149" t="s">
        <v>26</v>
      </c>
      <c r="M13" s="996"/>
      <c r="N13" s="999"/>
      <c r="O13" s="1004"/>
      <c r="P13" s="920"/>
      <c r="Q13" s="922"/>
      <c r="R13" s="920"/>
      <c r="S13" s="932"/>
      <c r="T13" s="932"/>
      <c r="U13" s="928"/>
      <c r="V13" s="926"/>
      <c r="W13" s="929" t="s">
        <v>2182</v>
      </c>
      <c r="X13" s="930"/>
      <c r="Y13" s="957"/>
      <c r="Z13" s="932"/>
      <c r="AA13" s="933"/>
      <c r="AB13" s="933"/>
      <c r="AC13" s="942"/>
      <c r="AD13" s="943"/>
      <c r="AE13" s="926"/>
      <c r="AF13" s="150" t="s">
        <v>2182</v>
      </c>
      <c r="AG13" s="938"/>
      <c r="AH13" s="939"/>
      <c r="AI13" s="436" t="s">
        <v>2147</v>
      </c>
      <c r="AJ13" s="437" t="s">
        <v>2148</v>
      </c>
      <c r="AK13" s="151"/>
      <c r="AL13" s="151"/>
      <c r="AM13" s="130"/>
      <c r="AN13" s="152"/>
      <c r="AO13" s="152"/>
    </row>
    <row r="14" spans="1:41" s="159" customFormat="1" ht="30" customHeight="1">
      <c r="A14" s="153" t="s">
        <v>130</v>
      </c>
      <c r="B14" s="951" t="str">
        <f>IF(基本情報入力シート!C39="","",基本情報入力シート!C39)</f>
        <v/>
      </c>
      <c r="C14" s="952"/>
      <c r="D14" s="952"/>
      <c r="E14" s="952"/>
      <c r="F14" s="952"/>
      <c r="G14" s="952"/>
      <c r="H14" s="952"/>
      <c r="I14" s="953"/>
      <c r="J14" s="420" t="str">
        <f>IF(基本情報入力シート!M39="","",基本情報入力シート!M39)</f>
        <v/>
      </c>
      <c r="K14" s="424" t="str">
        <f>IF(基本情報入力シート!R39="","",基本情報入力シート!R39)</f>
        <v/>
      </c>
      <c r="L14" s="424" t="str">
        <f>IF(基本情報入力シート!W39="","",基本情報入力シート!W39)</f>
        <v/>
      </c>
      <c r="M14" s="420" t="str">
        <f>IF(基本情報入力シート!X39="","",基本情報入力シート!X39)</f>
        <v/>
      </c>
      <c r="N14" s="154" t="str">
        <f>IF(基本情報入力シート!Y39="","",基本情報入力シート!Y39)</f>
        <v/>
      </c>
      <c r="O14" s="170"/>
      <c r="P14" s="529"/>
      <c r="Q14" s="954"/>
      <c r="R14" s="955"/>
      <c r="S14" s="155" t="str">
        <f>IFERROR(ROUNDDOWN(Q14*VLOOKUP(N14,【参考】数式用!$AR$2:$AW$48,MATCH(P14,【参考】数式用!$AT$4:$AW$4)+2,FALSE)*0.5, 0), "")</f>
        <v/>
      </c>
      <c r="T14" s="533"/>
      <c r="U14" s="156" t="str">
        <f>IFERROR(IF(AG14&lt;&gt;"",Q14*VLOOKUP(N14,【参考】数式用!$AG$2:$AL$48,MATCH(P14,【参考】数式用!$AI$4:$AL$4,0)+2,0), ""), "")</f>
        <v/>
      </c>
      <c r="V14" s="44"/>
      <c r="W14" s="947"/>
      <c r="X14" s="948"/>
      <c r="Y14" s="43"/>
      <c r="Z14" s="48"/>
      <c r="AA14" s="157" t="str">
        <f>IFERROR(IF(Y14="ー", "", ROUNDDOWN(Z14*VLOOKUP(N14,【参考】数式用!$AR$2:$AW$48,MATCH(Y14,【参考】数式用!$AT$4:$AW$4)+2,FALSE)*0.5, 0)), "")</f>
        <v/>
      </c>
      <c r="AB14" s="49"/>
      <c r="AC14" s="949" t="str">
        <f>IFERROR(IF(AG14&lt;&gt;"",Z14*VLOOKUP(N14,【参考】数式用!$AG$2:$AL$48,MATCH(Y14,【参考】数式用!$AI$4:$AL$4,0)+2,0), ""), "")</f>
        <v/>
      </c>
      <c r="AD14" s="950"/>
      <c r="AE14" s="44"/>
      <c r="AF14" s="56"/>
      <c r="AG14" s="438" t="str">
        <f>IFERROR(VLOOKUP(O14, 【参考】数式用!$AY$5:$AY$13, 1, FALSE), "")</f>
        <v/>
      </c>
      <c r="AH14" s="439" t="str">
        <f>IFERROR(VLOOKUP(N14, 【参考】数式用!$BA$2:$BB$48, 2, FALSE), "")</f>
        <v/>
      </c>
      <c r="AI14" s="440" t="str">
        <f t="shared" ref="AI14:AI45" si="0">IF(AND(OR(P14="処遇改善加算Ⅰ",P14="処遇改善加算Ⅱ"),AH14="対象"), 1,"")</f>
        <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905"/>
      <c r="AO14" s="905"/>
    </row>
    <row r="15" spans="1:41" ht="30" customHeight="1">
      <c r="A15" s="160">
        <v>2</v>
      </c>
      <c r="B15" s="911" t="str">
        <f>IF(基本情報入力シート!C40="","",基本情報入力シート!C40)</f>
        <v/>
      </c>
      <c r="C15" s="912"/>
      <c r="D15" s="912"/>
      <c r="E15" s="912"/>
      <c r="F15" s="912"/>
      <c r="G15" s="912"/>
      <c r="H15" s="912"/>
      <c r="I15" s="913"/>
      <c r="J15" s="421" t="str">
        <f>IF(基本情報入力シート!M40="","",基本情報入力シート!M40)</f>
        <v/>
      </c>
      <c r="K15" s="422" t="str">
        <f>IF(基本情報入力シート!R40="","",基本情報入力シート!R40)</f>
        <v/>
      </c>
      <c r="L15" s="422" t="str">
        <f>IF(基本情報入力シート!W40="","",基本情報入力シート!W40)</f>
        <v/>
      </c>
      <c r="M15" s="421" t="str">
        <f>IF(基本情報入力シート!X40="","",基本情報入力シート!X40)</f>
        <v/>
      </c>
      <c r="N15" s="164" t="str">
        <f>IF(基本情報入力シート!Y40="","",基本情報入力シート!Y40)</f>
        <v/>
      </c>
      <c r="O15" s="171"/>
      <c r="P15" s="530"/>
      <c r="Q15" s="936"/>
      <c r="R15" s="937"/>
      <c r="S15" s="161" t="str">
        <f>IFERROR(ROUNDDOWN(Q15*VLOOKUP(N15,【参考】数式用!$AR$2:$AW$48,MATCH(P15,【参考】数式用!$AT$4:$AW$4)+2,FALSE)*0.5, 0), "")</f>
        <v/>
      </c>
      <c r="T15" s="534"/>
      <c r="U15" s="163" t="str">
        <f>IFERROR(IF(AG15&lt;&gt;"",Q15*VLOOKUP(N15,【参考】数式用!$AG$2:$AL$48,MATCH(P15,【参考】数式用!$AI$4:$AL$4,0)+2,0), ""), "")</f>
        <v/>
      </c>
      <c r="V15" s="45"/>
      <c r="W15" s="934"/>
      <c r="X15" s="935"/>
      <c r="Y15" s="46"/>
      <c r="Z15" s="52"/>
      <c r="AA15" s="162" t="str">
        <f>IFERROR(IF(Y15="ー", "", ROUNDDOWN(Z15*VLOOKUP(N15,【参考】数式用!$AR$2:$AW$48,MATCH(Y15,【参考】数式用!$AT$4:$AW$4)+2,FALSE)*0.5, 0)), "")</f>
        <v/>
      </c>
      <c r="AB15" s="53"/>
      <c r="AC15" s="904" t="str">
        <f>IFERROR(IF(AG15&lt;&gt;"",Z15*VLOOKUP(N15,【参考】数式用!$AG$2:$AL$48,MATCH(Y15,【参考】数式用!$AI$4:$AL$4,0)+2,0), ""), "")</f>
        <v/>
      </c>
      <c r="AD15" s="904"/>
      <c r="AE15" s="425"/>
      <c r="AF15" s="57"/>
      <c r="AG15" s="438" t="str">
        <f>IFERROR(VLOOKUP(O15, 【参考】数式用!$AY$5:$AY$13, 1, FALSE), "")</f>
        <v/>
      </c>
      <c r="AH15" s="439" t="str">
        <f>IFERROR(VLOOKUP(N15, 【参考】数式用!$BA$2:$BB$48, 2, FALSE), "")</f>
        <v/>
      </c>
      <c r="AI15" s="440" t="str">
        <f t="shared" si="0"/>
        <v/>
      </c>
      <c r="AJ15" s="441" t="str">
        <f t="shared" si="1"/>
        <v/>
      </c>
      <c r="AK15" s="158"/>
      <c r="AL15" s="158"/>
      <c r="AM15" s="130"/>
      <c r="AN15" s="905"/>
      <c r="AO15" s="905"/>
    </row>
    <row r="16" spans="1:41" ht="30" customHeight="1">
      <c r="A16" s="160">
        <v>3</v>
      </c>
      <c r="B16" s="911" t="str">
        <f>IF(基本情報入力シート!C41="","",基本情報入力シート!C41)</f>
        <v/>
      </c>
      <c r="C16" s="912"/>
      <c r="D16" s="912"/>
      <c r="E16" s="912"/>
      <c r="F16" s="912"/>
      <c r="G16" s="912"/>
      <c r="H16" s="912"/>
      <c r="I16" s="913"/>
      <c r="J16" s="421" t="str">
        <f>IF(基本情報入力シート!M41="","",基本情報入力シート!M41)</f>
        <v/>
      </c>
      <c r="K16" s="422" t="str">
        <f>IF(基本情報入力シート!R41="","",基本情報入力シート!R41)</f>
        <v/>
      </c>
      <c r="L16" s="422" t="str">
        <f>IF(基本情報入力シート!W41="","",基本情報入力シート!W41)</f>
        <v/>
      </c>
      <c r="M16" s="421" t="str">
        <f>IF(基本情報入力シート!X41="","",基本情報入力シート!X41)</f>
        <v/>
      </c>
      <c r="N16" s="164" t="str">
        <f>IF(基本情報入力シート!Y41="","",基本情報入力シート!Y41)</f>
        <v/>
      </c>
      <c r="O16" s="171"/>
      <c r="P16" s="530"/>
      <c r="Q16" s="936"/>
      <c r="R16" s="937"/>
      <c r="S16" s="161" t="str">
        <f>IFERROR(ROUNDDOWN(Q16*VLOOKUP(N16,【参考】数式用!$AR$2:$AW$48,MATCH(P16,【参考】数式用!$AT$4:$AW$4)+2,FALSE)*0.5, 0), "")</f>
        <v/>
      </c>
      <c r="T16" s="534"/>
      <c r="U16" s="163" t="str">
        <f>IFERROR(IF(AG16&lt;&gt;"",Q16*VLOOKUP(N16,【参考】数式用!$AG$2:$AL$48,MATCH(P16,【参考】数式用!$AI$4:$AL$4,0)+2,0), ""), "")</f>
        <v/>
      </c>
      <c r="V16" s="45"/>
      <c r="W16" s="934"/>
      <c r="X16" s="935"/>
      <c r="Y16" s="46"/>
      <c r="Z16" s="52"/>
      <c r="AA16" s="162" t="str">
        <f>IFERROR(IF(Y16="ー", "", ROUNDDOWN(Z16*VLOOKUP(N16,【参考】数式用!$AR$2:$AW$48,MATCH(Y16,【参考】数式用!$AT$4:$AW$4)+2,FALSE)*0.5, 0)), "")</f>
        <v/>
      </c>
      <c r="AB16" s="53"/>
      <c r="AC16" s="904" t="str">
        <f>IFERROR(IF(AG16&lt;&gt;"",Z16*VLOOKUP(N16,【参考】数式用!$AG$2:$AL$48,MATCH(Y16,【参考】数式用!$AI$4:$AL$4,0)+2,0), ""), "")</f>
        <v/>
      </c>
      <c r="AD16" s="904"/>
      <c r="AE16" s="425"/>
      <c r="AF16" s="57"/>
      <c r="AG16" s="438" t="str">
        <f>IFERROR(VLOOKUP(O16, 【参考】数式用!$AY$5:$AY$13, 1, FALSE), "")</f>
        <v/>
      </c>
      <c r="AH16" s="439" t="str">
        <f>IFERROR(VLOOKUP(N16, 【参考】数式用!$BA$2:$BB$48, 2, FALSE), "")</f>
        <v/>
      </c>
      <c r="AI16" s="440" t="str">
        <f t="shared" si="0"/>
        <v/>
      </c>
      <c r="AJ16" s="441" t="str">
        <f t="shared" si="1"/>
        <v/>
      </c>
      <c r="AK16" s="158"/>
      <c r="AL16" s="158"/>
      <c r="AM16" s="130"/>
      <c r="AN16" s="905"/>
      <c r="AO16" s="905"/>
    </row>
    <row r="17" spans="1:46" ht="30" customHeight="1">
      <c r="A17" s="160">
        <v>4</v>
      </c>
      <c r="B17" s="911" t="str">
        <f>IF(基本情報入力シート!C42="","",基本情報入力シート!C42)</f>
        <v/>
      </c>
      <c r="C17" s="912"/>
      <c r="D17" s="912"/>
      <c r="E17" s="912"/>
      <c r="F17" s="912"/>
      <c r="G17" s="912"/>
      <c r="H17" s="912"/>
      <c r="I17" s="913"/>
      <c r="J17" s="421" t="str">
        <f>IF(基本情報入力シート!M42="","",基本情報入力シート!M42)</f>
        <v/>
      </c>
      <c r="K17" s="422" t="str">
        <f>IF(基本情報入力シート!R42="","",基本情報入力シート!R42)</f>
        <v/>
      </c>
      <c r="L17" s="422" t="str">
        <f>IF(基本情報入力シート!W42="","",基本情報入力シート!W42)</f>
        <v/>
      </c>
      <c r="M17" s="421" t="str">
        <f>IF(基本情報入力シート!X42="","",基本情報入力シート!X42)</f>
        <v/>
      </c>
      <c r="N17" s="164" t="str">
        <f>IF(基本情報入力シート!Y42="","",基本情報入力シート!Y42)</f>
        <v/>
      </c>
      <c r="O17" s="171"/>
      <c r="P17" s="530"/>
      <c r="Q17" s="936"/>
      <c r="R17" s="937"/>
      <c r="S17" s="161" t="str">
        <f>IFERROR(ROUNDDOWN(Q17*VLOOKUP(N17,【参考】数式用!$AR$2:$AW$48,MATCH(P17,【参考】数式用!$AT$4:$AW$4)+2,FALSE)*0.5, 0), "")</f>
        <v/>
      </c>
      <c r="T17" s="535"/>
      <c r="U17" s="163" t="str">
        <f>IFERROR(IF(AG17&lt;&gt;"",Q17*VLOOKUP(N17,【参考】数式用!$AG$2:$AL$48,MATCH(P17,【参考】数式用!$AI$4:$AL$4,0)+2,0), ""), "")</f>
        <v/>
      </c>
      <c r="V17" s="45"/>
      <c r="W17" s="934"/>
      <c r="X17" s="935"/>
      <c r="Y17" s="46"/>
      <c r="Z17" s="52"/>
      <c r="AA17" s="162" t="str">
        <f>IFERROR(IF(Y17="ー", "", ROUNDDOWN(Z17*VLOOKUP(N17,【参考】数式用!$AR$2:$AW$48,MATCH(Y17,【参考】数式用!$AT$4:$AW$4)+2,FALSE)*0.5, 0)), "")</f>
        <v/>
      </c>
      <c r="AB17" s="53"/>
      <c r="AC17" s="904" t="str">
        <f>IFERROR(IF(AG17&lt;&gt;"",Z17*VLOOKUP(N17,【参考】数式用!$AG$2:$AL$48,MATCH(Y17,【参考】数式用!$AI$4:$AL$4,0)+2,0), ""), "")</f>
        <v/>
      </c>
      <c r="AD17" s="904"/>
      <c r="AE17" s="425"/>
      <c r="AF17" s="57"/>
      <c r="AG17" s="438" t="str">
        <f>IFERROR(VLOOKUP(O17, 【参考】数式用!$AY$5:$AY$13, 1, FALSE), "")</f>
        <v/>
      </c>
      <c r="AH17" s="439" t="str">
        <f>IFERROR(VLOOKUP(N17, 【参考】数式用!$BA$2:$BB$48, 2, FALSE), "")</f>
        <v/>
      </c>
      <c r="AI17" s="440" t="str">
        <f t="shared" si="0"/>
        <v/>
      </c>
      <c r="AJ17" s="441" t="str">
        <f t="shared" si="1"/>
        <v/>
      </c>
      <c r="AK17" s="158"/>
      <c r="AL17" s="158"/>
      <c r="AM17" s="130"/>
      <c r="AN17" s="905"/>
      <c r="AO17" s="905"/>
    </row>
    <row r="18" spans="1:46" ht="30" customHeight="1">
      <c r="A18" s="160">
        <v>5</v>
      </c>
      <c r="B18" s="911" t="str">
        <f>IF(基本情報入力シート!C43="","",基本情報入力シート!C43)</f>
        <v/>
      </c>
      <c r="C18" s="912"/>
      <c r="D18" s="912"/>
      <c r="E18" s="912"/>
      <c r="F18" s="912"/>
      <c r="G18" s="912"/>
      <c r="H18" s="912"/>
      <c r="I18" s="913"/>
      <c r="J18" s="421" t="str">
        <f>IF(基本情報入力シート!M43="","",基本情報入力シート!M43)</f>
        <v/>
      </c>
      <c r="K18" s="422" t="str">
        <f>IF(基本情報入力シート!R43="","",基本情報入力シート!R43)</f>
        <v/>
      </c>
      <c r="L18" s="422" t="str">
        <f>IF(基本情報入力シート!W43="","",基本情報入力シート!W43)</f>
        <v/>
      </c>
      <c r="M18" s="421" t="str">
        <f>IF(基本情報入力シート!X43="","",基本情報入力シート!X43)</f>
        <v/>
      </c>
      <c r="N18" s="164" t="str">
        <f>IF(基本情報入力シート!Y43="","",基本情報入力シート!Y43)</f>
        <v/>
      </c>
      <c r="O18" s="171"/>
      <c r="P18" s="531"/>
      <c r="Q18" s="936"/>
      <c r="R18" s="937"/>
      <c r="S18" s="161" t="str">
        <f>IFERROR(ROUNDDOWN(Q18*VLOOKUP(N18,【参考】数式用!$AR$2:$AW$48,MATCH(P18,【参考】数式用!$AT$4:$AW$4)+2,FALSE)*0.5, 0), "")</f>
        <v/>
      </c>
      <c r="T18" s="534"/>
      <c r="U18" s="163" t="str">
        <f>IFERROR(IF(AG18&lt;&gt;"",Q18*VLOOKUP(N18,【参考】数式用!$AG$2:$AL$48,MATCH(P18,【参考】数式用!$AI$4:$AL$4,0)+2,0), ""), "")</f>
        <v/>
      </c>
      <c r="V18" s="45"/>
      <c r="W18" s="934"/>
      <c r="X18" s="935"/>
      <c r="Y18" s="46"/>
      <c r="Z18" s="52"/>
      <c r="AA18" s="162" t="str">
        <f>IFERROR(IF(Y18="ー", "", ROUNDDOWN(Z18*VLOOKUP(N18,【参考】数式用!$AR$2:$AW$48,MATCH(Y18,【参考】数式用!$AT$4:$AW$4)+2,FALSE)*0.5, 0)), "")</f>
        <v/>
      </c>
      <c r="AB18" s="53"/>
      <c r="AC18" s="904" t="str">
        <f>IFERROR(IF(AG18&lt;&gt;"",Z18*VLOOKUP(N18,【参考】数式用!$AG$2:$AL$48,MATCH(Y18,【参考】数式用!$AI$4:$AL$4,0)+2,0), ""), "")</f>
        <v/>
      </c>
      <c r="AD18" s="904"/>
      <c r="AE18" s="425"/>
      <c r="AF18" s="57"/>
      <c r="AG18" s="438" t="str">
        <f>IFERROR(VLOOKUP(O18, 【参考】数式用!$AY$5:$AY$13, 1, FALSE), "")</f>
        <v/>
      </c>
      <c r="AH18" s="439" t="str">
        <f>IFERROR(VLOOKUP(N18, 【参考】数式用!$BA$2:$BB$48, 2, FALSE), "")</f>
        <v/>
      </c>
      <c r="AI18" s="440" t="str">
        <f t="shared" si="0"/>
        <v/>
      </c>
      <c r="AJ18" s="441" t="str">
        <f t="shared" si="1"/>
        <v/>
      </c>
      <c r="AK18" s="158"/>
      <c r="AL18" s="158"/>
      <c r="AM18" s="130"/>
      <c r="AN18" s="905"/>
      <c r="AO18" s="905"/>
    </row>
    <row r="19" spans="1:46" ht="30" customHeight="1">
      <c r="A19" s="160">
        <v>6</v>
      </c>
      <c r="B19" s="911" t="str">
        <f>IF(基本情報入力シート!C44="","",基本情報入力シート!C44)</f>
        <v/>
      </c>
      <c r="C19" s="912"/>
      <c r="D19" s="912"/>
      <c r="E19" s="912"/>
      <c r="F19" s="912"/>
      <c r="G19" s="912"/>
      <c r="H19" s="912"/>
      <c r="I19" s="913"/>
      <c r="J19" s="421" t="str">
        <f>IF(基本情報入力シート!M44="","",基本情報入力シート!M44)</f>
        <v/>
      </c>
      <c r="K19" s="422" t="str">
        <f>IF(基本情報入力シート!R44="","",基本情報入力シート!R44)</f>
        <v/>
      </c>
      <c r="L19" s="422" t="str">
        <f>IF(基本情報入力シート!W44="","",基本情報入力シート!W44)</f>
        <v/>
      </c>
      <c r="M19" s="421" t="str">
        <f>IF(基本情報入力シート!X44="","",基本情報入力シート!X44)</f>
        <v/>
      </c>
      <c r="N19" s="164" t="str">
        <f>IF(基本情報入力シート!Y44="","",基本情報入力シート!Y44)</f>
        <v/>
      </c>
      <c r="O19" s="171"/>
      <c r="P19" s="531"/>
      <c r="Q19" s="936"/>
      <c r="R19" s="937"/>
      <c r="S19" s="161" t="str">
        <f>IFERROR(ROUNDDOWN(Q19*VLOOKUP(N19,【参考】数式用!$AR$2:$AW$48,MATCH(P19,【参考】数式用!$AT$4:$AW$4)+2,FALSE)*0.5, 0), "")</f>
        <v/>
      </c>
      <c r="T19" s="534"/>
      <c r="U19" s="163" t="str">
        <f>IFERROR(IF(AG19&lt;&gt;"",Q19*VLOOKUP(N19,【参考】数式用!$AG$2:$AL$48,MATCH(P19,【参考】数式用!$AI$4:$AL$4,0)+2,0), ""), "")</f>
        <v/>
      </c>
      <c r="V19" s="45"/>
      <c r="W19" s="934"/>
      <c r="X19" s="935"/>
      <c r="Y19" s="46"/>
      <c r="Z19" s="52"/>
      <c r="AA19" s="162" t="str">
        <f>IFERROR(IF(Y19="ー", "", ROUNDDOWN(Z19*VLOOKUP(N19,【参考】数式用!$AR$2:$AW$48,MATCH(Y19,【参考】数式用!$AT$4:$AW$4)+2,FALSE)*0.5, 0)), "")</f>
        <v/>
      </c>
      <c r="AB19" s="53"/>
      <c r="AC19" s="904" t="str">
        <f>IFERROR(IF(AG19&lt;&gt;"",Z19*VLOOKUP(N19,【参考】数式用!$AG$2:$AL$48,MATCH(Y19,【参考】数式用!$AI$4:$AL$4,0)+2,0), ""), "")</f>
        <v/>
      </c>
      <c r="AD19" s="904"/>
      <c r="AE19" s="425"/>
      <c r="AF19" s="57"/>
      <c r="AG19" s="438" t="str">
        <f>IFERROR(VLOOKUP(O19, 【参考】数式用!$AY$5:$AY$13, 1, FALSE), "")</f>
        <v/>
      </c>
      <c r="AH19" s="439" t="str">
        <f>IFERROR(VLOOKUP(N19, 【参考】数式用!$BA$2:$BB$48, 2, FALSE), "")</f>
        <v/>
      </c>
      <c r="AI19" s="440" t="str">
        <f t="shared" si="0"/>
        <v/>
      </c>
      <c r="AJ19" s="441" t="str">
        <f t="shared" si="1"/>
        <v/>
      </c>
      <c r="AK19" s="158"/>
      <c r="AL19" s="158"/>
      <c r="AM19" s="130"/>
      <c r="AN19" s="905"/>
      <c r="AO19" s="905"/>
    </row>
    <row r="20" spans="1:46" ht="30" customHeight="1">
      <c r="A20" s="160">
        <v>7</v>
      </c>
      <c r="B20" s="911" t="str">
        <f>IF(基本情報入力シート!C45="","",基本情報入力シート!C45)</f>
        <v/>
      </c>
      <c r="C20" s="912"/>
      <c r="D20" s="912"/>
      <c r="E20" s="912"/>
      <c r="F20" s="912"/>
      <c r="G20" s="912"/>
      <c r="H20" s="912"/>
      <c r="I20" s="913"/>
      <c r="J20" s="421" t="str">
        <f>IF(基本情報入力シート!M45="","",基本情報入力シート!M45)</f>
        <v/>
      </c>
      <c r="K20" s="422" t="str">
        <f>IF(基本情報入力シート!R45="","",基本情報入力シート!R45)</f>
        <v/>
      </c>
      <c r="L20" s="422" t="str">
        <f>IF(基本情報入力シート!W45="","",基本情報入力シート!W45)</f>
        <v/>
      </c>
      <c r="M20" s="421" t="str">
        <f>IF(基本情報入力シート!X45="","",基本情報入力シート!X45)</f>
        <v/>
      </c>
      <c r="N20" s="164" t="str">
        <f>IF(基本情報入力シート!Y45="","",基本情報入力シート!Y45)</f>
        <v/>
      </c>
      <c r="O20" s="171"/>
      <c r="P20" s="532"/>
      <c r="Q20" s="936"/>
      <c r="R20" s="937"/>
      <c r="S20" s="161" t="str">
        <f>IFERROR(ROUNDDOWN(Q20*VLOOKUP(N20,【参考】数式用!$AR$2:$AW$48,MATCH(P20,【参考】数式用!$AT$4:$AW$4)+2,FALSE)*0.5, 0), "")</f>
        <v/>
      </c>
      <c r="T20" s="535"/>
      <c r="U20" s="163" t="str">
        <f>IFERROR(IF(AG20&lt;&gt;"",Q20*VLOOKUP(N20,【参考】数式用!$AG$2:$AL$48,MATCH(P20,【参考】数式用!$AI$4:$AL$4,0)+2,0), ""), "")</f>
        <v/>
      </c>
      <c r="V20" s="45"/>
      <c r="W20" s="934"/>
      <c r="X20" s="935"/>
      <c r="Y20" s="46"/>
      <c r="Z20" s="52"/>
      <c r="AA20" s="162" t="str">
        <f>IFERROR(IF(Y20="ー", "", ROUNDDOWN(Z20*VLOOKUP(N20,【参考】数式用!$AR$2:$AW$48,MATCH(Y20,【参考】数式用!$AT$4:$AW$4)+2,FALSE)*0.5, 0)), "")</f>
        <v/>
      </c>
      <c r="AB20" s="53"/>
      <c r="AC20" s="904" t="str">
        <f>IFERROR(IF(AG20&lt;&gt;"",Z20*VLOOKUP(N20,【参考】数式用!$AG$2:$AL$48,MATCH(Y20,【参考】数式用!$AI$4:$AL$4,0)+2,0), ""), "")</f>
        <v/>
      </c>
      <c r="AD20" s="904"/>
      <c r="AE20" s="425"/>
      <c r="AF20" s="57"/>
      <c r="AG20" s="438" t="str">
        <f>IFERROR(VLOOKUP(O20, 【参考】数式用!$AY$5:$AY$13, 1, FALSE), "")</f>
        <v/>
      </c>
      <c r="AH20" s="439" t="str">
        <f>IFERROR(VLOOKUP(N20, 【参考】数式用!$BA$2:$BB$48, 2, FALSE), "")</f>
        <v/>
      </c>
      <c r="AI20" s="440" t="str">
        <f t="shared" si="0"/>
        <v/>
      </c>
      <c r="AJ20" s="441" t="str">
        <f t="shared" si="1"/>
        <v/>
      </c>
      <c r="AK20" s="158"/>
      <c r="AL20" s="158"/>
      <c r="AM20" s="130"/>
      <c r="AN20" s="905"/>
      <c r="AO20" s="905"/>
    </row>
    <row r="21" spans="1:46" ht="30" customHeight="1">
      <c r="A21" s="160">
        <v>8</v>
      </c>
      <c r="B21" s="911" t="str">
        <f>IF(基本情報入力シート!C46="","",基本情報入力シート!C46)</f>
        <v/>
      </c>
      <c r="C21" s="912"/>
      <c r="D21" s="912"/>
      <c r="E21" s="912"/>
      <c r="F21" s="912"/>
      <c r="G21" s="912"/>
      <c r="H21" s="912"/>
      <c r="I21" s="913"/>
      <c r="J21" s="421" t="str">
        <f>IF(基本情報入力シート!M46="","",基本情報入力シート!M46)</f>
        <v/>
      </c>
      <c r="K21" s="422" t="str">
        <f>IF(基本情報入力シート!R46="","",基本情報入力シート!R46)</f>
        <v/>
      </c>
      <c r="L21" s="422" t="str">
        <f>IF(基本情報入力シート!W46="","",基本情報入力シート!W46)</f>
        <v/>
      </c>
      <c r="M21" s="421" t="str">
        <f>IF(基本情報入力シート!X46="","",基本情報入力シート!X46)</f>
        <v/>
      </c>
      <c r="N21" s="164" t="str">
        <f>IF(基本情報入力シート!Y46="","",基本情報入力シート!Y46)</f>
        <v/>
      </c>
      <c r="O21" s="171"/>
      <c r="P21" s="532"/>
      <c r="Q21" s="936"/>
      <c r="R21" s="937"/>
      <c r="S21" s="161" t="str">
        <f>IFERROR(ROUNDDOWN(Q21*VLOOKUP(N21,【参考】数式用!$AR$2:$AW$48,MATCH(P21,【参考】数式用!$AT$4:$AW$4)+2,FALSE)*0.5, 0), "")</f>
        <v/>
      </c>
      <c r="T21" s="534"/>
      <c r="U21" s="163" t="str">
        <f>IFERROR(IF(AG21&lt;&gt;"",Q21*VLOOKUP(N21,【参考】数式用!$AG$2:$AL$48,MATCH(P21,【参考】数式用!$AI$4:$AL$4,0)+2,0), ""), "")</f>
        <v/>
      </c>
      <c r="V21" s="45"/>
      <c r="W21" s="934"/>
      <c r="X21" s="935"/>
      <c r="Y21" s="46"/>
      <c r="Z21" s="52"/>
      <c r="AA21" s="162" t="str">
        <f>IFERROR(IF(Y21="ー", "", ROUNDDOWN(Z21*VLOOKUP(N21,【参考】数式用!$AR$2:$AW$48,MATCH(Y21,【参考】数式用!$AT$4:$AW$4)+2,FALSE)*0.5, 0)), "")</f>
        <v/>
      </c>
      <c r="AB21" s="53"/>
      <c r="AC21" s="904" t="str">
        <f>IFERROR(IF(AG21&lt;&gt;"",Z21*VLOOKUP(N21,【参考】数式用!$AG$2:$AL$48,MATCH(Y21,【参考】数式用!$AI$4:$AL$4,0)+2,0), ""), "")</f>
        <v/>
      </c>
      <c r="AD21" s="904"/>
      <c r="AE21" s="425"/>
      <c r="AF21" s="57"/>
      <c r="AG21" s="438" t="str">
        <f>IFERROR(VLOOKUP(O21, 【参考】数式用!$AY$5:$AY$13, 1, FALSE), "")</f>
        <v/>
      </c>
      <c r="AH21" s="439" t="str">
        <f>IFERROR(VLOOKUP(N21, 【参考】数式用!$BA$2:$BB$48, 2, FALSE), "")</f>
        <v/>
      </c>
      <c r="AI21" s="440" t="str">
        <f t="shared" si="0"/>
        <v/>
      </c>
      <c r="AJ21" s="441" t="str">
        <f t="shared" si="1"/>
        <v/>
      </c>
      <c r="AK21" s="158"/>
      <c r="AL21" s="158"/>
      <c r="AM21" s="130"/>
      <c r="AN21" s="905"/>
      <c r="AO21" s="905"/>
    </row>
    <row r="22" spans="1:46" ht="30" customHeight="1">
      <c r="A22" s="160">
        <v>9</v>
      </c>
      <c r="B22" s="911" t="str">
        <f>IF(基本情報入力シート!C47="","",基本情報入力シート!C47)</f>
        <v/>
      </c>
      <c r="C22" s="912"/>
      <c r="D22" s="912"/>
      <c r="E22" s="912"/>
      <c r="F22" s="912"/>
      <c r="G22" s="912"/>
      <c r="H22" s="912"/>
      <c r="I22" s="913"/>
      <c r="J22" s="421" t="str">
        <f>IF(基本情報入力シート!M47="","",基本情報入力シート!M47)</f>
        <v/>
      </c>
      <c r="K22" s="422" t="str">
        <f>IF(基本情報入力シート!R47="","",基本情報入力シート!R47)</f>
        <v/>
      </c>
      <c r="L22" s="422" t="str">
        <f>IF(基本情報入力シート!W47="","",基本情報入力シート!W47)</f>
        <v/>
      </c>
      <c r="M22" s="421" t="str">
        <f>IF(基本情報入力シート!X47="","",基本情報入力シート!X47)</f>
        <v/>
      </c>
      <c r="N22" s="164" t="str">
        <f>IF(基本情報入力シート!Y47="","",基本情報入力シート!Y47)</f>
        <v/>
      </c>
      <c r="O22" s="171"/>
      <c r="P22" s="531"/>
      <c r="Q22" s="936"/>
      <c r="R22" s="937"/>
      <c r="S22" s="161" t="str">
        <f>IFERROR(ROUNDDOWN(Q22*VLOOKUP(N22,【参考】数式用!$AR$2:$AW$48,MATCH(P22,【参考】数式用!$AT$4:$AW$4)+2,FALSE)*0.5, 0), "")</f>
        <v/>
      </c>
      <c r="T22" s="534"/>
      <c r="U22" s="163" t="str">
        <f>IFERROR(IF(AG22&lt;&gt;"",Q22*VLOOKUP(N22,【参考】数式用!$AG$2:$AL$48,MATCH(P22,【参考】数式用!$AI$4:$AL$4,0)+2,0), ""), "")</f>
        <v/>
      </c>
      <c r="V22" s="45"/>
      <c r="W22" s="934"/>
      <c r="X22" s="935"/>
      <c r="Y22" s="46"/>
      <c r="Z22" s="52"/>
      <c r="AA22" s="162" t="str">
        <f>IFERROR(IF(Y22="ー", "", ROUNDDOWN(Z22*VLOOKUP(N22,【参考】数式用!$AR$2:$AW$48,MATCH(Y22,【参考】数式用!$AT$4:$AW$4)+2,FALSE)*0.5, 0)), "")</f>
        <v/>
      </c>
      <c r="AB22" s="53"/>
      <c r="AC22" s="904" t="str">
        <f>IFERROR(IF(AG22&lt;&gt;"",Z22*VLOOKUP(N22,【参考】数式用!$AG$2:$AL$48,MATCH(Y22,【参考】数式用!$AI$4:$AL$4,0)+2,0), ""), "")</f>
        <v/>
      </c>
      <c r="AD22" s="904"/>
      <c r="AE22" s="425"/>
      <c r="AF22" s="57"/>
      <c r="AG22" s="438" t="str">
        <f>IFERROR(VLOOKUP(O22, 【参考】数式用!$AY$5:$AY$13, 1, FALSE), "")</f>
        <v/>
      </c>
      <c r="AH22" s="439" t="str">
        <f>IFERROR(VLOOKUP(N22, 【参考】数式用!$BA$2:$BB$48, 2, FALSE), "")</f>
        <v/>
      </c>
      <c r="AI22" s="440" t="str">
        <f t="shared" si="0"/>
        <v/>
      </c>
      <c r="AJ22" s="441" t="str">
        <f t="shared" si="1"/>
        <v/>
      </c>
      <c r="AK22" s="158"/>
      <c r="AL22" s="158"/>
      <c r="AM22" s="130"/>
      <c r="AN22" s="152"/>
      <c r="AO22" s="152"/>
    </row>
    <row r="23" spans="1:46" ht="30" customHeight="1">
      <c r="A23" s="160">
        <v>10</v>
      </c>
      <c r="B23" s="911" t="str">
        <f>IF(基本情報入力シート!C48="","",基本情報入力シート!C48)</f>
        <v/>
      </c>
      <c r="C23" s="912"/>
      <c r="D23" s="912"/>
      <c r="E23" s="912"/>
      <c r="F23" s="912"/>
      <c r="G23" s="912"/>
      <c r="H23" s="912"/>
      <c r="I23" s="913"/>
      <c r="J23" s="421" t="str">
        <f>IF(基本情報入力シート!M48="","",基本情報入力シート!M48)</f>
        <v/>
      </c>
      <c r="K23" s="422" t="str">
        <f>IF(基本情報入力シート!R48="","",基本情報入力シート!R48)</f>
        <v/>
      </c>
      <c r="L23" s="422" t="str">
        <f>IF(基本情報入力シート!W48="","",基本情報入力シート!W48)</f>
        <v/>
      </c>
      <c r="M23" s="421" t="str">
        <f>IF(基本情報入力シート!X48="","",基本情報入力シート!X48)</f>
        <v/>
      </c>
      <c r="N23" s="164" t="str">
        <f>IF(基本情報入力シート!Y48="","",基本情報入力シート!Y48)</f>
        <v/>
      </c>
      <c r="O23" s="171"/>
      <c r="P23" s="532"/>
      <c r="Q23" s="936"/>
      <c r="R23" s="937"/>
      <c r="S23" s="161" t="str">
        <f>IFERROR(ROUNDDOWN(Q23*VLOOKUP(N23,【参考】数式用!$AR$2:$AW$48,MATCH(P23,【参考】数式用!$AT$4:$AW$4)+2,FALSE)*0.5, 0), "")</f>
        <v/>
      </c>
      <c r="T23" s="535"/>
      <c r="U23" s="163" t="str">
        <f>IFERROR(IF(AG23&lt;&gt;"",Q23*VLOOKUP(N23,【参考】数式用!$AG$2:$AL$48,MATCH(P23,【参考】数式用!$AI$4:$AL$4,0)+2,0), ""), "")</f>
        <v/>
      </c>
      <c r="V23" s="45"/>
      <c r="W23" s="934"/>
      <c r="X23" s="935"/>
      <c r="Y23" s="46"/>
      <c r="Z23" s="52"/>
      <c r="AA23" s="162" t="str">
        <f>IFERROR(IF(Y23="ー", "", ROUNDDOWN(Z23*VLOOKUP(N23,【参考】数式用!$AR$2:$AW$48,MATCH(Y23,【参考】数式用!$AT$4:$AW$4)+2,FALSE)*0.5, 0)), "")</f>
        <v/>
      </c>
      <c r="AB23" s="53"/>
      <c r="AC23" s="904" t="str">
        <f>IFERROR(IF(AG23&lt;&gt;"",Z23*VLOOKUP(N23,【参考】数式用!$AG$2:$AL$48,MATCH(Y23,【参考】数式用!$AI$4:$AL$4,0)+2,0), ""), "")</f>
        <v/>
      </c>
      <c r="AD23" s="904"/>
      <c r="AE23" s="425"/>
      <c r="AF23" s="57"/>
      <c r="AG23" s="438" t="str">
        <f>IFERROR(VLOOKUP(O23, 【参考】数式用!$AY$5:$AY$13, 1, FALSE), "")</f>
        <v/>
      </c>
      <c r="AH23" s="439" t="str">
        <f>IFERROR(VLOOKUP(N23, 【参考】数式用!$BA$2:$BB$48, 2, FALSE), "")</f>
        <v/>
      </c>
      <c r="AI23" s="440" t="str">
        <f t="shared" si="0"/>
        <v/>
      </c>
      <c r="AJ23" s="441" t="str">
        <f t="shared" si="1"/>
        <v/>
      </c>
      <c r="AK23" s="158"/>
      <c r="AL23" s="158"/>
      <c r="AM23" s="130"/>
      <c r="AN23" s="130"/>
    </row>
    <row r="24" spans="1:46" ht="30" customHeight="1">
      <c r="A24" s="160">
        <v>11</v>
      </c>
      <c r="B24" s="911" t="str">
        <f>IF(基本情報入力シート!C49="","",基本情報入力シート!C49)</f>
        <v/>
      </c>
      <c r="C24" s="912"/>
      <c r="D24" s="912"/>
      <c r="E24" s="912"/>
      <c r="F24" s="912"/>
      <c r="G24" s="912"/>
      <c r="H24" s="912"/>
      <c r="I24" s="913"/>
      <c r="J24" s="421" t="str">
        <f>IF(基本情報入力シート!M49="","",基本情報入力シート!M49)</f>
        <v/>
      </c>
      <c r="K24" s="422" t="str">
        <f>IF(基本情報入力シート!R49="","",基本情報入力シート!R49)</f>
        <v/>
      </c>
      <c r="L24" s="422" t="str">
        <f>IF(基本情報入力シート!W49="","",基本情報入力シート!W49)</f>
        <v/>
      </c>
      <c r="M24" s="421" t="str">
        <f>IF(基本情報入力シート!X49="","",基本情報入力シート!X49)</f>
        <v/>
      </c>
      <c r="N24" s="164" t="str">
        <f>IF(基本情報入力シート!Y49="","",基本情報入力シート!Y49)</f>
        <v/>
      </c>
      <c r="O24" s="171"/>
      <c r="P24" s="532"/>
      <c r="Q24" s="936"/>
      <c r="R24" s="937"/>
      <c r="S24" s="161" t="str">
        <f>IFERROR(ROUNDDOWN(Q24*VLOOKUP(N24,【参考】数式用!$AR$2:$AW$48,MATCH(P24,【参考】数式用!$AT$4:$AW$4)+2,FALSE)*0.5, 0), "")</f>
        <v/>
      </c>
      <c r="T24" s="534"/>
      <c r="U24" s="163" t="str">
        <f>IFERROR(IF(AG24&lt;&gt;"",Q24*VLOOKUP(N24,【参考】数式用!$AG$2:$AL$48,MATCH(P24,【参考】数式用!$AI$4:$AL$4,0)+2,0), ""), "")</f>
        <v/>
      </c>
      <c r="V24" s="45"/>
      <c r="W24" s="934"/>
      <c r="X24" s="935"/>
      <c r="Y24" s="46"/>
      <c r="Z24" s="52"/>
      <c r="AA24" s="162" t="str">
        <f>IFERROR(IF(Y24="ー", "", ROUNDDOWN(Z24*VLOOKUP(N24,【参考】数式用!$AR$2:$AW$48,MATCH(Y24,【参考】数式用!$AT$4:$AW$4)+2,FALSE)*0.5, 0)), "")</f>
        <v/>
      </c>
      <c r="AB24" s="53"/>
      <c r="AC24" s="904" t="str">
        <f>IFERROR(IF(AG24&lt;&gt;"",Z24*VLOOKUP(N24,【参考】数式用!$AG$2:$AL$48,MATCH(Y24,【参考】数式用!$AI$4:$AL$4,0)+2,0), ""), "")</f>
        <v/>
      </c>
      <c r="AD24" s="904"/>
      <c r="AE24" s="425"/>
      <c r="AF24" s="57"/>
      <c r="AG24" s="438" t="str">
        <f>IFERROR(VLOOKUP(O24, 【参考】数式用!$AY$5:$AY$13, 1, FALSE), "")</f>
        <v/>
      </c>
      <c r="AH24" s="439" t="str">
        <f>IFERROR(VLOOKUP(N24, 【参考】数式用!$BA$2:$BB$48, 2, FALSE), "")</f>
        <v/>
      </c>
      <c r="AI24" s="440" t="str">
        <f t="shared" si="0"/>
        <v/>
      </c>
      <c r="AJ24" s="441" t="str">
        <f t="shared" si="1"/>
        <v/>
      </c>
      <c r="AK24" s="158"/>
      <c r="AL24" s="158"/>
      <c r="AM24" s="130"/>
      <c r="AN24" s="130"/>
    </row>
    <row r="25" spans="1:46" ht="30" customHeight="1">
      <c r="A25" s="160">
        <v>12</v>
      </c>
      <c r="B25" s="911" t="str">
        <f>IF(基本情報入力シート!C50="","",基本情報入力シート!C50)</f>
        <v/>
      </c>
      <c r="C25" s="912"/>
      <c r="D25" s="912"/>
      <c r="E25" s="912"/>
      <c r="F25" s="912"/>
      <c r="G25" s="912"/>
      <c r="H25" s="912"/>
      <c r="I25" s="913"/>
      <c r="J25" s="421" t="str">
        <f>IF(基本情報入力シート!M50="","",基本情報入力シート!M50)</f>
        <v/>
      </c>
      <c r="K25" s="422" t="str">
        <f>IF(基本情報入力シート!R50="","",基本情報入力シート!R50)</f>
        <v/>
      </c>
      <c r="L25" s="422" t="str">
        <f>IF(基本情報入力シート!W50="","",基本情報入力シート!W50)</f>
        <v/>
      </c>
      <c r="M25" s="421" t="str">
        <f>IF(基本情報入力シート!X50="","",基本情報入力シート!X50)</f>
        <v/>
      </c>
      <c r="N25" s="164" t="str">
        <f>IF(基本情報入力シート!Y50="","",基本情報入力シート!Y50)</f>
        <v/>
      </c>
      <c r="O25" s="171"/>
      <c r="P25" s="531"/>
      <c r="Q25" s="936"/>
      <c r="R25" s="937"/>
      <c r="S25" s="161" t="str">
        <f>IFERROR(ROUNDDOWN(Q25*VLOOKUP(N25,【参考】数式用!$AR$2:$AW$48,MATCH(P25,【参考】数式用!$AT$4:$AW$4)+2,FALSE)*0.5, 0), "")</f>
        <v/>
      </c>
      <c r="T25" s="534"/>
      <c r="U25" s="163" t="str">
        <f>IFERROR(IF(AG25&lt;&gt;"",Q25*VLOOKUP(N25,【参考】数式用!$AG$2:$AL$48,MATCH(P25,【参考】数式用!$AI$4:$AL$4,0)+2,0), ""), "")</f>
        <v/>
      </c>
      <c r="V25" s="45"/>
      <c r="W25" s="934"/>
      <c r="X25" s="935"/>
      <c r="Y25" s="46"/>
      <c r="Z25" s="52"/>
      <c r="AA25" s="162" t="str">
        <f>IFERROR(IF(Y25="ー", "", ROUNDDOWN(Z25*VLOOKUP(N25,【参考】数式用!$AR$2:$AW$48,MATCH(Y25,【参考】数式用!$AT$4:$AW$4)+2,FALSE)*0.5, 0)), "")</f>
        <v/>
      </c>
      <c r="AB25" s="53"/>
      <c r="AC25" s="904" t="str">
        <f>IFERROR(IF(AG25&lt;&gt;"",Z25*VLOOKUP(N25,【参考】数式用!$AG$2:$AL$48,MATCH(Y25,【参考】数式用!$AI$4:$AL$4,0)+2,0), ""), "")</f>
        <v/>
      </c>
      <c r="AD25" s="904"/>
      <c r="AE25" s="425"/>
      <c r="AF25" s="57"/>
      <c r="AG25" s="438" t="str">
        <f>IFERROR(VLOOKUP(O25, 【参考】数式用!$AY$5:$AY$13, 1, FALSE), "")</f>
        <v/>
      </c>
      <c r="AH25" s="439" t="str">
        <f>IFERROR(VLOOKUP(N25, 【参考】数式用!$BA$2:$BB$48, 2, FALSE), "")</f>
        <v/>
      </c>
      <c r="AI25" s="440" t="str">
        <f t="shared" si="0"/>
        <v/>
      </c>
      <c r="AJ25" s="441" t="str">
        <f t="shared" si="1"/>
        <v/>
      </c>
      <c r="AK25" s="158"/>
      <c r="AL25" s="158"/>
      <c r="AM25" s="130"/>
      <c r="AN25" s="130"/>
    </row>
    <row r="26" spans="1:46" ht="30" customHeight="1">
      <c r="A26" s="160">
        <v>13</v>
      </c>
      <c r="B26" s="911" t="str">
        <f>IF(基本情報入力シート!C51="","",基本情報入力シート!C51)</f>
        <v/>
      </c>
      <c r="C26" s="912"/>
      <c r="D26" s="912"/>
      <c r="E26" s="912"/>
      <c r="F26" s="912"/>
      <c r="G26" s="912"/>
      <c r="H26" s="912"/>
      <c r="I26" s="913"/>
      <c r="J26" s="421" t="str">
        <f>IF(基本情報入力シート!M51="","",基本情報入力シート!M51)</f>
        <v/>
      </c>
      <c r="K26" s="422" t="str">
        <f>IF(基本情報入力シート!R51="","",基本情報入力シート!R51)</f>
        <v/>
      </c>
      <c r="L26" s="422" t="str">
        <f>IF(基本情報入力シート!W51="","",基本情報入力シート!W51)</f>
        <v/>
      </c>
      <c r="M26" s="421" t="str">
        <f>IF(基本情報入力シート!X51="","",基本情報入力シート!X51)</f>
        <v/>
      </c>
      <c r="N26" s="164" t="str">
        <f>IF(基本情報入力シート!Y51="","",基本情報入力シート!Y51)</f>
        <v/>
      </c>
      <c r="O26" s="171"/>
      <c r="P26" s="531"/>
      <c r="Q26" s="936"/>
      <c r="R26" s="937"/>
      <c r="S26" s="161" t="str">
        <f>IFERROR(ROUNDDOWN(Q26*VLOOKUP(N26,【参考】数式用!$AR$2:$AW$48,MATCH(P26,【参考】数式用!$AT$4:$AW$4)+2,FALSE)*0.5, 0), "")</f>
        <v/>
      </c>
      <c r="T26" s="535"/>
      <c r="U26" s="163" t="str">
        <f>IFERROR(IF(AG26&lt;&gt;"",Q26*VLOOKUP(N26,【参考】数式用!$AG$2:$AL$48,MATCH(P26,【参考】数式用!$AI$4:$AL$4,0)+2,0), ""), "")</f>
        <v/>
      </c>
      <c r="V26" s="45"/>
      <c r="W26" s="934"/>
      <c r="X26" s="935"/>
      <c r="Y26" s="46"/>
      <c r="Z26" s="52"/>
      <c r="AA26" s="162" t="str">
        <f>IFERROR(IF(Y26="ー", "", ROUNDDOWN(Z26*VLOOKUP(N26,【参考】数式用!$AR$2:$AW$48,MATCH(Y26,【参考】数式用!$AT$4:$AW$4)+2,FALSE)*0.5, 0)), "")</f>
        <v/>
      </c>
      <c r="AB26" s="53"/>
      <c r="AC26" s="904" t="str">
        <f>IFERROR(IF(AG26&lt;&gt;"",Z26*VLOOKUP(N26,【参考】数式用!$AG$2:$AL$48,MATCH(Y26,【参考】数式用!$AI$4:$AL$4,0)+2,0), ""), "")</f>
        <v/>
      </c>
      <c r="AD26" s="904"/>
      <c r="AE26" s="425"/>
      <c r="AF26" s="57"/>
      <c r="AG26" s="438" t="str">
        <f>IFERROR(VLOOKUP(O26, 【参考】数式用!$AY$5:$AY$13, 1, FALSE), "")</f>
        <v/>
      </c>
      <c r="AH26" s="439" t="str">
        <f>IFERROR(VLOOKUP(N26, 【参考】数式用!$BA$2:$BB$48, 2, FALSE), "")</f>
        <v/>
      </c>
      <c r="AI26" s="440" t="str">
        <f t="shared" si="0"/>
        <v/>
      </c>
      <c r="AJ26" s="441" t="str">
        <f t="shared" si="1"/>
        <v/>
      </c>
      <c r="AK26" s="158"/>
      <c r="AL26" s="158"/>
      <c r="AM26" s="130"/>
      <c r="AN26" s="130"/>
    </row>
    <row r="27" spans="1:46" ht="30" customHeight="1">
      <c r="A27" s="160">
        <v>14</v>
      </c>
      <c r="B27" s="911" t="str">
        <f>IF(基本情報入力シート!C52="","",基本情報入力シート!C52)</f>
        <v/>
      </c>
      <c r="C27" s="912"/>
      <c r="D27" s="912"/>
      <c r="E27" s="912"/>
      <c r="F27" s="912"/>
      <c r="G27" s="912"/>
      <c r="H27" s="912"/>
      <c r="I27" s="913"/>
      <c r="J27" s="421" t="str">
        <f>IF(基本情報入力シート!M52="","",基本情報入力シート!M52)</f>
        <v/>
      </c>
      <c r="K27" s="422" t="str">
        <f>IF(基本情報入力シート!R52="","",基本情報入力シート!R52)</f>
        <v/>
      </c>
      <c r="L27" s="422" t="str">
        <f>IF(基本情報入力シート!W52="","",基本情報入力シート!W52)</f>
        <v/>
      </c>
      <c r="M27" s="421" t="str">
        <f>IF(基本情報入力シート!X52="","",基本情報入力シート!X52)</f>
        <v/>
      </c>
      <c r="N27" s="164" t="str">
        <f>IF(基本情報入力シート!Y52="","",基本情報入力シート!Y52)</f>
        <v/>
      </c>
      <c r="O27" s="171"/>
      <c r="P27" s="532"/>
      <c r="Q27" s="936"/>
      <c r="R27" s="937"/>
      <c r="S27" s="161" t="str">
        <f>IFERROR(ROUNDDOWN(Q27*VLOOKUP(N27,【参考】数式用!$AR$2:$AW$48,MATCH(P27,【参考】数式用!$AT$4:$AW$4)+2,FALSE)*0.5, 0), "")</f>
        <v/>
      </c>
      <c r="T27" s="534"/>
      <c r="U27" s="163" t="str">
        <f>IFERROR(IF(AG27&lt;&gt;"",Q27*VLOOKUP(N27,【参考】数式用!$AG$2:$AL$48,MATCH(P27,【参考】数式用!$AI$4:$AL$4,0)+2,0), ""), "")</f>
        <v/>
      </c>
      <c r="V27" s="45"/>
      <c r="W27" s="934"/>
      <c r="X27" s="935"/>
      <c r="Y27" s="46"/>
      <c r="Z27" s="52"/>
      <c r="AA27" s="162" t="str">
        <f>IFERROR(IF(Y27="ー", "", ROUNDDOWN(Z27*VLOOKUP(N27,【参考】数式用!$AR$2:$AW$48,MATCH(Y27,【参考】数式用!$AT$4:$AW$4)+2,FALSE)*0.5, 0)), "")</f>
        <v/>
      </c>
      <c r="AB27" s="53"/>
      <c r="AC27" s="904" t="str">
        <f>IFERROR(IF(AG27&lt;&gt;"",Z27*VLOOKUP(N27,【参考】数式用!$AG$2:$AL$48,MATCH(Y27,【参考】数式用!$AI$4:$AL$4,0)+2,0), ""), "")</f>
        <v/>
      </c>
      <c r="AD27" s="904"/>
      <c r="AE27" s="425"/>
      <c r="AF27" s="57"/>
      <c r="AG27" s="438" t="str">
        <f>IFERROR(VLOOKUP(O27, 【参考】数式用!$AY$5:$AY$13, 1, FALSE), "")</f>
        <v/>
      </c>
      <c r="AH27" s="439" t="str">
        <f>IFERROR(VLOOKUP(N27, 【参考】数式用!$BA$2:$BB$48, 2, FALSE), "")</f>
        <v/>
      </c>
      <c r="AI27" s="440" t="str">
        <f t="shared" si="0"/>
        <v/>
      </c>
      <c r="AJ27" s="441" t="str">
        <f t="shared" si="1"/>
        <v/>
      </c>
      <c r="AK27" s="158"/>
      <c r="AL27" s="158"/>
      <c r="AM27" s="130"/>
      <c r="AN27" s="130"/>
    </row>
    <row r="28" spans="1:46" ht="30" customHeight="1">
      <c r="A28" s="160">
        <v>15</v>
      </c>
      <c r="B28" s="911" t="str">
        <f>IF(基本情報入力シート!C53="","",基本情報入力シート!C53)</f>
        <v/>
      </c>
      <c r="C28" s="912"/>
      <c r="D28" s="912"/>
      <c r="E28" s="912"/>
      <c r="F28" s="912"/>
      <c r="G28" s="912"/>
      <c r="H28" s="912"/>
      <c r="I28" s="913"/>
      <c r="J28" s="421" t="str">
        <f>IF(基本情報入力シート!M53="","",基本情報入力シート!M53)</f>
        <v/>
      </c>
      <c r="K28" s="422" t="str">
        <f>IF(基本情報入力シート!R53="","",基本情報入力シート!R53)</f>
        <v/>
      </c>
      <c r="L28" s="422" t="str">
        <f>IF(基本情報入力シート!W53="","",基本情報入力シート!W53)</f>
        <v/>
      </c>
      <c r="M28" s="421" t="str">
        <f>IF(基本情報入力シート!X53="","",基本情報入力シート!X53)</f>
        <v/>
      </c>
      <c r="N28" s="164" t="str">
        <f>IF(基本情報入力シート!Y53="","",基本情報入力シート!Y53)</f>
        <v/>
      </c>
      <c r="O28" s="171"/>
      <c r="P28" s="532"/>
      <c r="Q28" s="936"/>
      <c r="R28" s="937"/>
      <c r="S28" s="161" t="str">
        <f>IFERROR(ROUNDDOWN(Q28*VLOOKUP(N28,【参考】数式用!$AR$2:$AW$48,MATCH(P28,【参考】数式用!$AT$4:$AW$4)+2,FALSE)*0.5, 0), "")</f>
        <v/>
      </c>
      <c r="T28" s="534"/>
      <c r="U28" s="163" t="str">
        <f>IFERROR(IF(AG28&lt;&gt;"",Q28*VLOOKUP(N28,【参考】数式用!$AG$2:$AL$48,MATCH(P28,【参考】数式用!$AI$4:$AL$4,0)+2,0), ""), "")</f>
        <v/>
      </c>
      <c r="V28" s="45"/>
      <c r="W28" s="934"/>
      <c r="X28" s="935"/>
      <c r="Y28" s="46"/>
      <c r="Z28" s="52"/>
      <c r="AA28" s="162" t="str">
        <f>IFERROR(IF(Y28="ー", "", ROUNDDOWN(Z28*VLOOKUP(N28,【参考】数式用!$AR$2:$AW$48,MATCH(Y28,【参考】数式用!$AT$4:$AW$4)+2,FALSE)*0.5, 0)), "")</f>
        <v/>
      </c>
      <c r="AB28" s="53"/>
      <c r="AC28" s="904" t="str">
        <f>IFERROR(IF(AG28&lt;&gt;"",Z28*VLOOKUP(N28,【参考】数式用!$AG$2:$AL$48,MATCH(Y28,【参考】数式用!$AI$4:$AL$4,0)+2,0), ""), "")</f>
        <v/>
      </c>
      <c r="AD28" s="904"/>
      <c r="AE28" s="425"/>
      <c r="AF28" s="57"/>
      <c r="AG28" s="438" t="str">
        <f>IFERROR(VLOOKUP(O28, 【参考】数式用!$AY$5:$AY$13, 1, FALSE), "")</f>
        <v/>
      </c>
      <c r="AH28" s="439" t="str">
        <f>IFERROR(VLOOKUP(N28, 【参考】数式用!$BA$2:$BB$48, 2, FALSE), "")</f>
        <v/>
      </c>
      <c r="AI28" s="440" t="str">
        <f t="shared" si="0"/>
        <v/>
      </c>
      <c r="AJ28" s="441" t="str">
        <f t="shared" si="1"/>
        <v/>
      </c>
      <c r="AK28" s="158"/>
      <c r="AL28" s="158"/>
      <c r="AM28" s="130"/>
      <c r="AN28" s="130"/>
    </row>
    <row r="29" spans="1:46" ht="30" customHeight="1">
      <c r="A29" s="160">
        <v>16</v>
      </c>
      <c r="B29" s="911" t="str">
        <f>IF(基本情報入力シート!C54="","",基本情報入力シート!C54)</f>
        <v/>
      </c>
      <c r="C29" s="912"/>
      <c r="D29" s="912"/>
      <c r="E29" s="912"/>
      <c r="F29" s="912"/>
      <c r="G29" s="912"/>
      <c r="H29" s="912"/>
      <c r="I29" s="913"/>
      <c r="J29" s="422" t="str">
        <f>IF(基本情報入力シート!M54="","",基本情報入力シート!M54)</f>
        <v/>
      </c>
      <c r="K29" s="422" t="str">
        <f>IF(基本情報入力シート!R54="","",基本情報入力シート!R54)</f>
        <v/>
      </c>
      <c r="L29" s="422" t="str">
        <f>IF(基本情報入力シート!W54="","",基本情報入力シート!W54)</f>
        <v/>
      </c>
      <c r="M29" s="422" t="str">
        <f>IF(基本情報入力シート!X54="","",基本情報入力シート!X54)</f>
        <v/>
      </c>
      <c r="N29" s="164" t="str">
        <f>IF(基本情報入力シート!Y54="","",基本情報入力シート!Y54)</f>
        <v/>
      </c>
      <c r="O29" s="171"/>
      <c r="P29" s="531"/>
      <c r="Q29" s="936"/>
      <c r="R29" s="937"/>
      <c r="S29" s="161" t="str">
        <f>IFERROR(ROUNDDOWN(Q29*VLOOKUP(N29,【参考】数式用!$AR$2:$AW$48,MATCH(P29,【参考】数式用!$AT$4:$AW$4)+2,FALSE)*0.5, 0), "")</f>
        <v/>
      </c>
      <c r="T29" s="535"/>
      <c r="U29" s="163" t="str">
        <f>IFERROR(IF(AG29&lt;&gt;"",Q29*VLOOKUP(N29,【参考】数式用!$AG$2:$AL$48,MATCH(P29,【参考】数式用!$AI$4:$AL$4,0)+2,0), ""), "")</f>
        <v/>
      </c>
      <c r="V29" s="45"/>
      <c r="W29" s="934"/>
      <c r="X29" s="935"/>
      <c r="Y29" s="46"/>
      <c r="Z29" s="52"/>
      <c r="AA29" s="162" t="str">
        <f>IFERROR(IF(Y29="ー", "", ROUNDDOWN(Z29*VLOOKUP(N29,【参考】数式用!$AR$2:$AW$48,MATCH(Y29,【参考】数式用!$AT$4:$AW$4)+2,FALSE)*0.5, 0)), "")</f>
        <v/>
      </c>
      <c r="AB29" s="53"/>
      <c r="AC29" s="904" t="str">
        <f>IFERROR(IF(AG29&lt;&gt;"",Z29*VLOOKUP(N29,【参考】数式用!$AG$2:$AL$48,MATCH(Y29,【参考】数式用!$AI$4:$AL$4,0)+2,0), ""), "")</f>
        <v/>
      </c>
      <c r="AD29" s="904"/>
      <c r="AE29" s="425"/>
      <c r="AF29" s="57"/>
      <c r="AG29" s="438" t="str">
        <f>IFERROR(VLOOKUP(O29, 【参考】数式用!$AY$5:$AY$13, 1, FALSE), "")</f>
        <v/>
      </c>
      <c r="AH29" s="439" t="str">
        <f>IFERROR(VLOOKUP(N29, 【参考】数式用!$BA$2:$BB$48, 2, FALSE), "")</f>
        <v/>
      </c>
      <c r="AI29" s="440" t="str">
        <f t="shared" si="0"/>
        <v/>
      </c>
      <c r="AJ29" s="441" t="str">
        <f t="shared" si="1"/>
        <v/>
      </c>
      <c r="AK29" s="158"/>
      <c r="AL29" s="158"/>
      <c r="AM29" s="130"/>
      <c r="AN29" s="130"/>
    </row>
    <row r="30" spans="1:46" s="129" customFormat="1" ht="30" customHeight="1">
      <c r="A30" s="160">
        <v>17</v>
      </c>
      <c r="B30" s="911" t="str">
        <f>IF(基本情報入力シート!C55="","",基本情報入力シート!C55)</f>
        <v/>
      </c>
      <c r="C30" s="912"/>
      <c r="D30" s="912"/>
      <c r="E30" s="912"/>
      <c r="F30" s="912"/>
      <c r="G30" s="912"/>
      <c r="H30" s="912"/>
      <c r="I30" s="913"/>
      <c r="J30" s="421" t="str">
        <f>IF(基本情報入力シート!M55="","",基本情報入力シート!M55)</f>
        <v/>
      </c>
      <c r="K30" s="422" t="str">
        <f>IF(基本情報入力シート!R55="","",基本情報入力シート!R55)</f>
        <v/>
      </c>
      <c r="L30" s="422" t="str">
        <f>IF(基本情報入力シート!W55="","",基本情報入力シート!W55)</f>
        <v/>
      </c>
      <c r="M30" s="421" t="str">
        <f>IF(基本情報入力シート!X55="","",基本情報入力シート!X55)</f>
        <v/>
      </c>
      <c r="N30" s="164" t="str">
        <f>IF(基本情報入力シート!Y55="","",基本情報入力シート!Y55)</f>
        <v/>
      </c>
      <c r="O30" s="171"/>
      <c r="P30" s="532"/>
      <c r="Q30" s="936"/>
      <c r="R30" s="937"/>
      <c r="S30" s="161" t="str">
        <f>IFERROR(ROUNDDOWN(Q30*VLOOKUP(N30,【参考】数式用!$AR$2:$AW$48,MATCH(P30,【参考】数式用!$AT$4:$AW$4)+2,FALSE)*0.5, 0), "")</f>
        <v/>
      </c>
      <c r="T30" s="534"/>
      <c r="U30" s="163" t="str">
        <f>IFERROR(IF(AG30&lt;&gt;"",Q30*VLOOKUP(N30,【参考】数式用!$AG$2:$AL$48,MATCH(P30,【参考】数式用!$AI$4:$AL$4,0)+2,0), ""), "")</f>
        <v/>
      </c>
      <c r="V30" s="45"/>
      <c r="W30" s="934"/>
      <c r="X30" s="935"/>
      <c r="Y30" s="46"/>
      <c r="Z30" s="52"/>
      <c r="AA30" s="162" t="str">
        <f>IFERROR(IF(Y30="ー", "", ROUNDDOWN(Z30*VLOOKUP(N30,【参考】数式用!$AR$2:$AW$48,MATCH(Y30,【参考】数式用!$AT$4:$AW$4)+2,FALSE)*0.5, 0)), "")</f>
        <v/>
      </c>
      <c r="AB30" s="53"/>
      <c r="AC30" s="904" t="str">
        <f>IFERROR(IF(AG30&lt;&gt;"",Z30*VLOOKUP(N30,【参考】数式用!$AG$2:$AL$48,MATCH(Y30,【参考】数式用!$AI$4:$AL$4,0)+2,0), ""), "")</f>
        <v/>
      </c>
      <c r="AD30" s="904"/>
      <c r="AE30" s="425"/>
      <c r="AF30" s="57"/>
      <c r="AG30" s="438" t="str">
        <f>IFERROR(VLOOKUP(O30, 【参考】数式用!$AY$5:$AY$13, 1, FALSE), "")</f>
        <v/>
      </c>
      <c r="AH30" s="439" t="str">
        <f>IFERROR(VLOOKUP(N30, 【参考】数式用!$BA$2:$BB$48, 2, FALSE), "")</f>
        <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11" t="str">
        <f>IF(基本情報入力シート!C56="","",基本情報入力シート!C56)</f>
        <v/>
      </c>
      <c r="C31" s="912"/>
      <c r="D31" s="912"/>
      <c r="E31" s="912"/>
      <c r="F31" s="912"/>
      <c r="G31" s="912"/>
      <c r="H31" s="912"/>
      <c r="I31" s="913"/>
      <c r="J31" s="421" t="str">
        <f>IF(基本情報入力シート!M56="","",基本情報入力シート!M56)</f>
        <v/>
      </c>
      <c r="K31" s="422" t="str">
        <f>IF(基本情報入力シート!R56="","",基本情報入力シート!R56)</f>
        <v/>
      </c>
      <c r="L31" s="422" t="str">
        <f>IF(基本情報入力シート!W56="","",基本情報入力シート!W56)</f>
        <v/>
      </c>
      <c r="M31" s="421" t="str">
        <f>IF(基本情報入力シート!X56="","",基本情報入力シート!X56)</f>
        <v/>
      </c>
      <c r="N31" s="164" t="str">
        <f>IF(基本情報入力シート!Y56="","",基本情報入力シート!Y56)</f>
        <v/>
      </c>
      <c r="O31" s="171"/>
      <c r="P31" s="532"/>
      <c r="Q31" s="936"/>
      <c r="R31" s="937"/>
      <c r="S31" s="161" t="str">
        <f>IFERROR(ROUNDDOWN(Q31*VLOOKUP(N31,【参考】数式用!$AR$2:$AW$48,MATCH(P31,【参考】数式用!$AT$4:$AW$4)+2,FALSE)*0.5, 0), "")</f>
        <v/>
      </c>
      <c r="T31" s="534"/>
      <c r="U31" s="163" t="str">
        <f>IFERROR(IF(AG31&lt;&gt;"",Q31*VLOOKUP(N31,【参考】数式用!$AG$2:$AL$48,MATCH(P31,【参考】数式用!$AI$4:$AL$4,0)+2,0), ""), "")</f>
        <v/>
      </c>
      <c r="V31" s="45"/>
      <c r="W31" s="934"/>
      <c r="X31" s="935"/>
      <c r="Y31" s="46"/>
      <c r="Z31" s="52"/>
      <c r="AA31" s="162" t="str">
        <f>IFERROR(IF(Y31="ー", "", ROUNDDOWN(Z31*VLOOKUP(N31,【参考】数式用!$AR$2:$AW$48,MATCH(Y31,【参考】数式用!$AT$4:$AW$4)+2,FALSE)*0.5, 0)), "")</f>
        <v/>
      </c>
      <c r="AB31" s="53"/>
      <c r="AC31" s="904" t="str">
        <f>IFERROR(IF(AG31&lt;&gt;"",Z31*VLOOKUP(N31,【参考】数式用!$AG$2:$AL$48,MATCH(Y31,【参考】数式用!$AI$4:$AL$4,0)+2,0), ""), "")</f>
        <v/>
      </c>
      <c r="AD31" s="904"/>
      <c r="AE31" s="425"/>
      <c r="AF31" s="57"/>
      <c r="AG31" s="438" t="str">
        <f>IFERROR(VLOOKUP(O31, 【参考】数式用!$AY$5:$AY$13, 1, FALSE), "")</f>
        <v/>
      </c>
      <c r="AH31" s="439" t="str">
        <f>IFERROR(VLOOKUP(N31, 【参考】数式用!$BA$2:$BB$48, 2, FALSE), "")</f>
        <v/>
      </c>
      <c r="AI31" s="440" t="str">
        <f t="shared" si="0"/>
        <v/>
      </c>
      <c r="AJ31" s="441" t="str">
        <f t="shared" si="1"/>
        <v/>
      </c>
      <c r="AK31" s="158"/>
      <c r="AL31" s="158"/>
      <c r="AM31" s="130"/>
      <c r="AN31" s="130"/>
      <c r="AO31" s="130"/>
      <c r="AP31" s="130"/>
      <c r="AQ31" s="130"/>
      <c r="AR31" s="130"/>
      <c r="AS31" s="130"/>
      <c r="AT31" s="130"/>
    </row>
    <row r="32" spans="1:46" s="129" customFormat="1" ht="30" customHeight="1">
      <c r="A32" s="160">
        <v>19</v>
      </c>
      <c r="B32" s="911" t="str">
        <f>IF(基本情報入力シート!C57="","",基本情報入力シート!C57)</f>
        <v/>
      </c>
      <c r="C32" s="912"/>
      <c r="D32" s="912"/>
      <c r="E32" s="912"/>
      <c r="F32" s="912"/>
      <c r="G32" s="912"/>
      <c r="H32" s="912"/>
      <c r="I32" s="913"/>
      <c r="J32" s="421" t="str">
        <f>IF(基本情報入力シート!M57="","",基本情報入力シート!M57)</f>
        <v/>
      </c>
      <c r="K32" s="422" t="str">
        <f>IF(基本情報入力シート!R57="","",基本情報入力シート!R57)</f>
        <v/>
      </c>
      <c r="L32" s="422" t="str">
        <f>IF(基本情報入力シート!W57="","",基本情報入力シート!W57)</f>
        <v/>
      </c>
      <c r="M32" s="421" t="str">
        <f>IF(基本情報入力シート!X57="","",基本情報入力シート!X57)</f>
        <v/>
      </c>
      <c r="N32" s="164" t="str">
        <f>IF(基本情報入力シート!Y57="","",基本情報入力シート!Y57)</f>
        <v/>
      </c>
      <c r="O32" s="171"/>
      <c r="P32" s="531"/>
      <c r="Q32" s="936"/>
      <c r="R32" s="937"/>
      <c r="S32" s="161" t="str">
        <f>IFERROR(ROUNDDOWN(Q32*VLOOKUP(N32,【参考】数式用!$AR$2:$AW$48,MATCH(P32,【参考】数式用!$AT$4:$AW$4)+2,FALSE)*0.5, 0), "")</f>
        <v/>
      </c>
      <c r="T32" s="535"/>
      <c r="U32" s="163" t="str">
        <f>IFERROR(IF(AG32&lt;&gt;"",Q32*VLOOKUP(N32,【参考】数式用!$AG$2:$AL$48,MATCH(P32,【参考】数式用!$AI$4:$AL$4,0)+2,0), ""), "")</f>
        <v/>
      </c>
      <c r="V32" s="45"/>
      <c r="W32" s="934"/>
      <c r="X32" s="935"/>
      <c r="Y32" s="46"/>
      <c r="Z32" s="52"/>
      <c r="AA32" s="162" t="str">
        <f>IFERROR(IF(Y32="ー", "", ROUNDDOWN(Z32*VLOOKUP(N32,【参考】数式用!$AR$2:$AW$48,MATCH(Y32,【参考】数式用!$AT$4:$AW$4)+2,FALSE)*0.5, 0)), "")</f>
        <v/>
      </c>
      <c r="AB32" s="53"/>
      <c r="AC32" s="904" t="str">
        <f>IFERROR(IF(AG32&lt;&gt;"",Z32*VLOOKUP(N32,【参考】数式用!$AG$2:$AL$48,MATCH(Y32,【参考】数式用!$AI$4:$AL$4,0)+2,0), ""), "")</f>
        <v/>
      </c>
      <c r="AD32" s="904"/>
      <c r="AE32" s="425"/>
      <c r="AF32" s="57"/>
      <c r="AG32" s="438" t="str">
        <f>IFERROR(VLOOKUP(O32, 【参考】数式用!$AY$5:$AY$13, 1, FALSE), "")</f>
        <v/>
      </c>
      <c r="AH32" s="439" t="str">
        <f>IFERROR(VLOOKUP(N32, 【参考】数式用!$BA$2:$BB$48, 2, FALSE), "")</f>
        <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11" t="str">
        <f>IF(基本情報入力シート!C58="","",基本情報入力シート!C58)</f>
        <v/>
      </c>
      <c r="C33" s="912"/>
      <c r="D33" s="912"/>
      <c r="E33" s="912"/>
      <c r="F33" s="912"/>
      <c r="G33" s="912"/>
      <c r="H33" s="912"/>
      <c r="I33" s="913"/>
      <c r="J33" s="421" t="str">
        <f>IF(基本情報入力シート!M58="","",基本情報入力シート!M58)</f>
        <v/>
      </c>
      <c r="K33" s="422" t="str">
        <f>IF(基本情報入力シート!R58="","",基本情報入力シート!R58)</f>
        <v/>
      </c>
      <c r="L33" s="422" t="str">
        <f>IF(基本情報入力シート!W58="","",基本情報入力シート!W58)</f>
        <v/>
      </c>
      <c r="M33" s="421" t="str">
        <f>IF(基本情報入力シート!X58="","",基本情報入力シート!X58)</f>
        <v/>
      </c>
      <c r="N33" s="164" t="str">
        <f>IF(基本情報入力シート!Y58="","",基本情報入力シート!Y58)</f>
        <v/>
      </c>
      <c r="O33" s="171"/>
      <c r="P33" s="531"/>
      <c r="Q33" s="936"/>
      <c r="R33" s="937"/>
      <c r="S33" s="161" t="str">
        <f>IFERROR(ROUNDDOWN(Q33*VLOOKUP(N33,【参考】数式用!$AR$2:$AW$48,MATCH(P33,【参考】数式用!$AT$4:$AW$4)+2,FALSE)*0.5, 0), "")</f>
        <v/>
      </c>
      <c r="T33" s="534"/>
      <c r="U33" s="163" t="str">
        <f>IFERROR(IF(AG33&lt;&gt;"",Q33*VLOOKUP(N33,【参考】数式用!$AG$2:$AL$48,MATCH(P33,【参考】数式用!$AI$4:$AL$4,0)+2,0), ""), "")</f>
        <v/>
      </c>
      <c r="V33" s="45"/>
      <c r="W33" s="934"/>
      <c r="X33" s="935"/>
      <c r="Y33" s="46"/>
      <c r="Z33" s="52"/>
      <c r="AA33" s="162" t="str">
        <f>IFERROR(IF(Y33="ー", "", ROUNDDOWN(Z33*VLOOKUP(N33,【参考】数式用!$AR$2:$AW$48,MATCH(Y33,【参考】数式用!$AT$4:$AW$4)+2,FALSE)*0.5, 0)), "")</f>
        <v/>
      </c>
      <c r="AB33" s="53"/>
      <c r="AC33" s="904" t="str">
        <f>IFERROR(IF(AG33&lt;&gt;"",Z33*VLOOKUP(N33,【参考】数式用!$AG$2:$AL$48,MATCH(Y33,【参考】数式用!$AI$4:$AL$4,0)+2,0), ""), "")</f>
        <v/>
      </c>
      <c r="AD33" s="904"/>
      <c r="AE33" s="425"/>
      <c r="AF33" s="57"/>
      <c r="AG33" s="438" t="str">
        <f>IFERROR(VLOOKUP(O33, 【参考】数式用!$AY$5:$AY$13, 1, FALSE), "")</f>
        <v/>
      </c>
      <c r="AH33" s="439" t="str">
        <f>IFERROR(VLOOKUP(N33, 【参考】数式用!$BA$2:$BB$48, 2, FALSE), "")</f>
        <v/>
      </c>
      <c r="AI33" s="440" t="str">
        <f t="shared" si="0"/>
        <v/>
      </c>
      <c r="AJ33" s="441" t="str">
        <f t="shared" si="1"/>
        <v/>
      </c>
      <c r="AK33" s="158"/>
      <c r="AL33" s="158"/>
      <c r="AM33" s="130"/>
      <c r="AN33" s="130"/>
      <c r="AO33" s="130"/>
      <c r="AP33" s="130"/>
      <c r="AQ33" s="130"/>
      <c r="AR33" s="130"/>
      <c r="AS33" s="130"/>
      <c r="AT33" s="130"/>
    </row>
    <row r="34" spans="1:46" s="510" customFormat="1" ht="30" customHeight="1">
      <c r="A34" s="160">
        <v>21</v>
      </c>
      <c r="B34" s="911" t="str">
        <f>IF(基本情報入力シート!C59="","",基本情報入力シート!C59)</f>
        <v/>
      </c>
      <c r="C34" s="912"/>
      <c r="D34" s="912"/>
      <c r="E34" s="912"/>
      <c r="F34" s="912"/>
      <c r="G34" s="912"/>
      <c r="H34" s="912"/>
      <c r="I34" s="913"/>
      <c r="J34" s="422" t="str">
        <f>IF(基本情報入力シート!M59="","",基本情報入力シート!M59)</f>
        <v/>
      </c>
      <c r="K34" s="422" t="str">
        <f>IF(基本情報入力シート!R59="","",基本情報入力シート!R59)</f>
        <v/>
      </c>
      <c r="L34" s="422" t="str">
        <f>IF(基本情報入力シート!W59="","",基本情報入力シート!W59)</f>
        <v/>
      </c>
      <c r="M34" s="422" t="str">
        <f>IF(基本情報入力シート!X59="","",基本情報入力シート!X59)</f>
        <v/>
      </c>
      <c r="N34" s="164" t="str">
        <f>IF(基本情報入力シート!Y59="","",基本情報入力シート!Y59)</f>
        <v/>
      </c>
      <c r="O34" s="171"/>
      <c r="P34" s="532"/>
      <c r="Q34" s="936"/>
      <c r="R34" s="937"/>
      <c r="S34" s="161" t="str">
        <f>IFERROR(ROUNDDOWN(Q34*VLOOKUP(N34,【参考】数式用!$AR$2:$AW$48,MATCH(P34,【参考】数式用!$AT$4:$AW$4)+2,FALSE)*0.5, 0), "")</f>
        <v/>
      </c>
      <c r="T34" s="534"/>
      <c r="U34" s="459" t="str">
        <f>IFERROR(IF(AG34&lt;&gt;"",Q34*VLOOKUP(N34,【参考】数式用!$AG$2:$AL$48,MATCH(P34,【参考】数式用!$AI$4:$AL$4,0)+2,0), ""), "")</f>
        <v/>
      </c>
      <c r="V34" s="45"/>
      <c r="W34" s="934"/>
      <c r="X34" s="935"/>
      <c r="Y34" s="46"/>
      <c r="Z34" s="52"/>
      <c r="AA34" s="162" t="str">
        <f>IFERROR(IF(Y34="ー", "", ROUNDDOWN(Z34*VLOOKUP(N34,【参考】数式用!$AR$2:$AW$48,MATCH(Y34,【参考】数式用!$AT$4:$AW$4)+2,FALSE)*0.5, 0)), "")</f>
        <v/>
      </c>
      <c r="AB34" s="53"/>
      <c r="AC34" s="904" t="str">
        <f>IFERROR(IF(AG34&lt;&gt;"",Z34*VLOOKUP(N34,【参考】数式用!$AG$2:$AL$48,MATCH(Y34,【参考】数式用!$AI$4:$AL$4,0)+2,0), ""), "")</f>
        <v/>
      </c>
      <c r="AD34" s="904"/>
      <c r="AE34" s="425"/>
      <c r="AF34" s="57"/>
      <c r="AG34" s="506" t="str">
        <f>IFERROR(VLOOKUP(O34, 【参考】数式用!$AY$5:$AY$13, 1, FALSE), "")</f>
        <v/>
      </c>
      <c r="AH34" s="507" t="str">
        <f>IFERROR(VLOOKUP(N34, 【参考】数式用!$BA$2:$BB$48, 2, FALSE), "")</f>
        <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1007" t="str">
        <f>IF(基本情報入力シート!C60="","",基本情報入力シート!C60)</f>
        <v/>
      </c>
      <c r="C35" s="1008"/>
      <c r="D35" s="1008"/>
      <c r="E35" s="1008"/>
      <c r="F35" s="1008"/>
      <c r="G35" s="1008"/>
      <c r="H35" s="1008"/>
      <c r="I35" s="1009"/>
      <c r="J35" s="492" t="str">
        <f>IF(基本情報入力シート!M60="","",基本情報入力シート!M60)</f>
        <v/>
      </c>
      <c r="K35" s="493" t="str">
        <f>IF(基本情報入力シート!R60="","",基本情報入力シート!R60)</f>
        <v/>
      </c>
      <c r="L35" s="493" t="str">
        <f>IF(基本情報入力シート!W60="","",基本情報入力シート!W60)</f>
        <v/>
      </c>
      <c r="M35" s="492" t="str">
        <f>IF(基本情報入力シート!X60="","",基本情報入力シート!X60)</f>
        <v/>
      </c>
      <c r="N35" s="494" t="str">
        <f>IF(基本情報入力シート!Y60="","",基本情報入力シート!Y60)</f>
        <v/>
      </c>
      <c r="O35" s="171"/>
      <c r="P35" s="532"/>
      <c r="Q35" s="936"/>
      <c r="R35" s="937"/>
      <c r="S35" s="495" t="str">
        <f>IFERROR(ROUNDDOWN(Q35*VLOOKUP(N35,【参考】数式用!$AR$2:$AW$48,MATCH(P35,【参考】数式用!$AT$4:$AW$4)+2,FALSE)*0.5, 0), "")</f>
        <v/>
      </c>
      <c r="T35" s="535"/>
      <c r="U35" s="496" t="str">
        <f>IFERROR(IF(AG35&lt;&gt;"",Q35*VLOOKUP(N35,【参考】数式用!$AG$2:$AL$48,MATCH(P35,【参考】数式用!$AI$4:$AL$4,0)+2,0), ""), "")</f>
        <v/>
      </c>
      <c r="V35" s="497"/>
      <c r="W35" s="934"/>
      <c r="X35" s="935"/>
      <c r="Y35" s="46"/>
      <c r="Z35" s="461"/>
      <c r="AA35" s="498" t="str">
        <f>IFERROR(IF(Y35="ー", "", ROUNDDOWN(Z35*VLOOKUP(N35,【参考】数式用!$AR$2:$AW$48,MATCH(Y35,【参考】数式用!$AT$4:$AW$4)+2,FALSE)*0.5, 0)), "")</f>
        <v/>
      </c>
      <c r="AB35" s="499"/>
      <c r="AC35" s="908" t="str">
        <f>IFERROR(IF(AG35&lt;&gt;"",Z35*VLOOKUP(N35,【参考】数式用!$AG$2:$AL$48,MATCH(Y35,【参考】数式用!$AI$4:$AL$4,0)+2,0), ""), "")</f>
        <v/>
      </c>
      <c r="AD35" s="908"/>
      <c r="AE35" s="500"/>
      <c r="AF35" s="501"/>
      <c r="AG35" s="502" t="str">
        <f>IFERROR(VLOOKUP(O35, 【参考】数式用!$AY$5:$AY$13, 1, FALSE), "")</f>
        <v/>
      </c>
      <c r="AH35" s="503" t="str">
        <f>IFERROR(VLOOKUP(N35, 【参考】数式用!$BA$2:$BB$48, 2, FALSE), "")</f>
        <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11" t="str">
        <f>IF(基本情報入力シート!C61="","",基本情報入力シート!C61)</f>
        <v/>
      </c>
      <c r="C36" s="912"/>
      <c r="D36" s="912"/>
      <c r="E36" s="912"/>
      <c r="F36" s="912"/>
      <c r="G36" s="912"/>
      <c r="H36" s="912"/>
      <c r="I36" s="913"/>
      <c r="J36" s="421" t="str">
        <f>IF(基本情報入力シート!M61="","",基本情報入力シート!M61)</f>
        <v/>
      </c>
      <c r="K36" s="422" t="str">
        <f>IF(基本情報入力シート!R61="","",基本情報入力シート!R61)</f>
        <v/>
      </c>
      <c r="L36" s="422" t="str">
        <f>IF(基本情報入力シート!W61="","",基本情報入力シート!W61)</f>
        <v/>
      </c>
      <c r="M36" s="421" t="str">
        <f>IF(基本情報入力シート!X61="","",基本情報入力シート!X61)</f>
        <v/>
      </c>
      <c r="N36" s="164" t="str">
        <f>IF(基本情報入力シート!Y61="","",基本情報入力シート!Y61)</f>
        <v/>
      </c>
      <c r="O36" s="171"/>
      <c r="P36" s="531"/>
      <c r="Q36" s="936"/>
      <c r="R36" s="937"/>
      <c r="S36" s="161" t="str">
        <f>IFERROR(ROUNDDOWN(Q36*VLOOKUP(N36,【参考】数式用!$AR$2:$AW$48,MATCH(P36,【参考】数式用!$AT$4:$AW$4)+2,FALSE)*0.5, 0), "")</f>
        <v/>
      </c>
      <c r="T36" s="534"/>
      <c r="U36" s="163" t="str">
        <f>IFERROR(IF(AG36&lt;&gt;"",Q36*VLOOKUP(N36,【参考】数式用!$AG$2:$AL$48,MATCH(P36,【参考】数式用!$AI$4:$AL$4,0)+2,0), ""), "")</f>
        <v/>
      </c>
      <c r="V36" s="45"/>
      <c r="W36" s="934"/>
      <c r="X36" s="935"/>
      <c r="Y36" s="46"/>
      <c r="Z36" s="52"/>
      <c r="AA36" s="162" t="str">
        <f>IFERROR(IF(Y36="ー", "", ROUNDDOWN(Z36*VLOOKUP(N36,【参考】数式用!$AR$2:$AW$48,MATCH(Y36,【参考】数式用!$AT$4:$AW$4)+2,FALSE)*0.5, 0)), "")</f>
        <v/>
      </c>
      <c r="AB36" s="53"/>
      <c r="AC36" s="904" t="str">
        <f>IFERROR(IF(AG36&lt;&gt;"",Z36*VLOOKUP(N36,【参考】数式用!$AG$2:$AL$48,MATCH(Y36,【参考】数式用!$AI$4:$AL$4,0)+2,0), ""), "")</f>
        <v/>
      </c>
      <c r="AD36" s="904"/>
      <c r="AE36" s="425"/>
      <c r="AF36" s="57"/>
      <c r="AG36" s="438" t="str">
        <f>IFERROR(VLOOKUP(O36, 【参考】数式用!$AY$5:$AY$13, 1, FALSE), "")</f>
        <v/>
      </c>
      <c r="AH36" s="439" t="str">
        <f>IFERROR(VLOOKUP(N36, 【参考】数式用!$BA$2:$BB$48, 2, FALSE), "")</f>
        <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11" t="str">
        <f>IF(基本情報入力シート!C62="","",基本情報入力シート!C62)</f>
        <v/>
      </c>
      <c r="C37" s="912"/>
      <c r="D37" s="912"/>
      <c r="E37" s="912"/>
      <c r="F37" s="912"/>
      <c r="G37" s="912"/>
      <c r="H37" s="912"/>
      <c r="I37" s="913"/>
      <c r="J37" s="421" t="str">
        <f>IF(基本情報入力シート!M62="","",基本情報入力シート!M62)</f>
        <v/>
      </c>
      <c r="K37" s="422" t="str">
        <f>IF(基本情報入力シート!R62="","",基本情報入力シート!R62)</f>
        <v/>
      </c>
      <c r="L37" s="422" t="str">
        <f>IF(基本情報入力シート!W62="","",基本情報入力シート!W62)</f>
        <v/>
      </c>
      <c r="M37" s="421" t="str">
        <f>IF(基本情報入力シート!X62="","",基本情報入力シート!X62)</f>
        <v/>
      </c>
      <c r="N37" s="164" t="str">
        <f>IF(基本情報入力シート!Y62="","",基本情報入力シート!Y62)</f>
        <v/>
      </c>
      <c r="O37" s="171"/>
      <c r="P37" s="532"/>
      <c r="Q37" s="936"/>
      <c r="R37" s="937"/>
      <c r="S37" s="161" t="str">
        <f>IFERROR(ROUNDDOWN(Q37*VLOOKUP(N37,【参考】数式用!$AR$2:$AW$48,MATCH(P37,【参考】数式用!$AT$4:$AW$4)+2,FALSE)*0.5, 0), "")</f>
        <v/>
      </c>
      <c r="T37" s="534"/>
      <c r="U37" s="163" t="str">
        <f>IFERROR(IF(AG37&lt;&gt;"",Q37*VLOOKUP(N37,【参考】数式用!$AG$2:$AL$48,MATCH(P37,【参考】数式用!$AI$4:$AL$4,0)+2,0), ""), "")</f>
        <v/>
      </c>
      <c r="V37" s="45"/>
      <c r="W37" s="934"/>
      <c r="X37" s="935"/>
      <c r="Y37" s="46"/>
      <c r="Z37" s="52"/>
      <c r="AA37" s="162" t="str">
        <f>IFERROR(IF(Y37="ー", "", ROUNDDOWN(Z37*VLOOKUP(N37,【参考】数式用!$AR$2:$AW$48,MATCH(Y37,【参考】数式用!$AT$4:$AW$4)+2,FALSE)*0.5, 0)), "")</f>
        <v/>
      </c>
      <c r="AB37" s="53"/>
      <c r="AC37" s="904" t="str">
        <f>IFERROR(IF(AG37&lt;&gt;"",Z37*VLOOKUP(N37,【参考】数式用!$AG$2:$AL$48,MATCH(Y37,【参考】数式用!$AI$4:$AL$4,0)+2,0), ""), "")</f>
        <v/>
      </c>
      <c r="AD37" s="904"/>
      <c r="AE37" s="425"/>
      <c r="AF37" s="57"/>
      <c r="AG37" s="438" t="str">
        <f>IFERROR(VLOOKUP(O37, 【参考】数式用!$AY$5:$AY$13, 1, FALSE), "")</f>
        <v/>
      </c>
      <c r="AH37" s="439" t="str">
        <f>IFERROR(VLOOKUP(N37, 【参考】数式用!$BA$2:$BB$48, 2, FALSE), "")</f>
        <v/>
      </c>
      <c r="AI37" s="440" t="str">
        <f t="shared" si="0"/>
        <v/>
      </c>
      <c r="AJ37" s="441" t="str">
        <f t="shared" si="1"/>
        <v/>
      </c>
      <c r="AK37" s="158"/>
      <c r="AL37" s="158"/>
      <c r="AM37" s="130"/>
      <c r="AN37" s="130"/>
      <c r="AO37" s="130"/>
      <c r="AP37" s="130"/>
      <c r="AQ37" s="130"/>
      <c r="AR37" s="130"/>
      <c r="AS37" s="130"/>
      <c r="AT37" s="130"/>
    </row>
    <row r="38" spans="1:46" s="129" customFormat="1" ht="30" customHeight="1">
      <c r="A38" s="160">
        <v>25</v>
      </c>
      <c r="B38" s="911" t="str">
        <f>IF(基本情報入力シート!C63="","",基本情報入力シート!C63)</f>
        <v/>
      </c>
      <c r="C38" s="912"/>
      <c r="D38" s="912"/>
      <c r="E38" s="912"/>
      <c r="F38" s="912"/>
      <c r="G38" s="912"/>
      <c r="H38" s="912"/>
      <c r="I38" s="913"/>
      <c r="J38" s="421" t="str">
        <f>IF(基本情報入力シート!M63="","",基本情報入力シート!M63)</f>
        <v/>
      </c>
      <c r="K38" s="422" t="str">
        <f>IF(基本情報入力シート!R63="","",基本情報入力シート!R63)</f>
        <v/>
      </c>
      <c r="L38" s="422" t="str">
        <f>IF(基本情報入力シート!W63="","",基本情報入力シート!W63)</f>
        <v/>
      </c>
      <c r="M38" s="421" t="str">
        <f>IF(基本情報入力シート!X63="","",基本情報入力シート!X63)</f>
        <v/>
      </c>
      <c r="N38" s="164" t="str">
        <f>IF(基本情報入力シート!Y63="","",基本情報入力シート!Y63)</f>
        <v/>
      </c>
      <c r="O38" s="171"/>
      <c r="P38" s="532"/>
      <c r="Q38" s="936"/>
      <c r="R38" s="937"/>
      <c r="S38" s="161" t="str">
        <f>IFERROR(ROUNDDOWN(Q38*VLOOKUP(N38,【参考】数式用!$AR$2:$AW$48,MATCH(P38,【参考】数式用!$AT$4:$AW$4)+2,FALSE)*0.5, 0), "")</f>
        <v/>
      </c>
      <c r="T38" s="535"/>
      <c r="U38" s="163" t="str">
        <f>IFERROR(IF(AG38&lt;&gt;"",Q38*VLOOKUP(N38,【参考】数式用!$AG$2:$AL$48,MATCH(P38,【参考】数式用!$AI$4:$AL$4,0)+2,0), ""), "")</f>
        <v/>
      </c>
      <c r="V38" s="45"/>
      <c r="W38" s="934"/>
      <c r="X38" s="935"/>
      <c r="Y38" s="46"/>
      <c r="Z38" s="52"/>
      <c r="AA38" s="162" t="str">
        <f>IFERROR(IF(Y38="ー", "", ROUNDDOWN(Z38*VLOOKUP(N38,【参考】数式用!$AR$2:$AW$48,MATCH(Y38,【参考】数式用!$AT$4:$AW$4)+2,FALSE)*0.5, 0)), "")</f>
        <v/>
      </c>
      <c r="AB38" s="53"/>
      <c r="AC38" s="904" t="str">
        <f>IFERROR(IF(AG38&lt;&gt;"",Z38*VLOOKUP(N38,【参考】数式用!$AG$2:$AL$48,MATCH(Y38,【参考】数式用!$AI$4:$AL$4,0)+2,0), ""), "")</f>
        <v/>
      </c>
      <c r="AD38" s="904"/>
      <c r="AE38" s="425"/>
      <c r="AF38" s="57"/>
      <c r="AG38" s="438" t="str">
        <f>IFERROR(VLOOKUP(O38, 【参考】数式用!$AY$5:$AY$13, 1, FALSE), "")</f>
        <v/>
      </c>
      <c r="AH38" s="439" t="str">
        <f>IFERROR(VLOOKUP(N38, 【参考】数式用!$BA$2:$BB$48, 2, FALSE), "")</f>
        <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11" t="str">
        <f>IF(基本情報入力シート!C64="","",基本情報入力シート!C64)</f>
        <v/>
      </c>
      <c r="C39" s="912"/>
      <c r="D39" s="912"/>
      <c r="E39" s="912"/>
      <c r="F39" s="912"/>
      <c r="G39" s="912"/>
      <c r="H39" s="912"/>
      <c r="I39" s="913"/>
      <c r="J39" s="421" t="str">
        <f>IF(基本情報入力シート!M64="","",基本情報入力シート!M64)</f>
        <v/>
      </c>
      <c r="K39" s="422" t="str">
        <f>IF(基本情報入力シート!R64="","",基本情報入力シート!R64)</f>
        <v/>
      </c>
      <c r="L39" s="422" t="str">
        <f>IF(基本情報入力シート!W64="","",基本情報入力シート!W64)</f>
        <v/>
      </c>
      <c r="M39" s="421" t="str">
        <f>IF(基本情報入力シート!X64="","",基本情報入力シート!X64)</f>
        <v/>
      </c>
      <c r="N39" s="164" t="str">
        <f>IF(基本情報入力シート!Y64="","",基本情報入力シート!Y64)</f>
        <v/>
      </c>
      <c r="O39" s="171"/>
      <c r="P39" s="531"/>
      <c r="Q39" s="936"/>
      <c r="R39" s="937"/>
      <c r="S39" s="161" t="str">
        <f>IFERROR(ROUNDDOWN(Q39*VLOOKUP(N39,【参考】数式用!$AR$2:$AW$48,MATCH(P39,【参考】数式用!$AT$4:$AW$4)+2,FALSE)*0.5, 0), "")</f>
        <v/>
      </c>
      <c r="T39" s="534"/>
      <c r="U39" s="163" t="str">
        <f>IFERROR(IF(AG39&lt;&gt;"",Q39*VLOOKUP(N39,【参考】数式用!$AG$2:$AL$48,MATCH(P39,【参考】数式用!$AI$4:$AL$4,0)+2,0), ""), "")</f>
        <v/>
      </c>
      <c r="V39" s="45"/>
      <c r="W39" s="934"/>
      <c r="X39" s="935"/>
      <c r="Y39" s="46"/>
      <c r="Z39" s="52"/>
      <c r="AA39" s="162" t="str">
        <f>IFERROR(IF(Y39="ー", "", ROUNDDOWN(Z39*VLOOKUP(N39,【参考】数式用!$AR$2:$AW$48,MATCH(Y39,【参考】数式用!$AT$4:$AW$4)+2,FALSE)*0.5, 0)), "")</f>
        <v/>
      </c>
      <c r="AB39" s="53"/>
      <c r="AC39" s="904" t="str">
        <f>IFERROR(IF(AG39&lt;&gt;"",Z39*VLOOKUP(N39,【参考】数式用!$AG$2:$AL$48,MATCH(Y39,【参考】数式用!$AI$4:$AL$4,0)+2,0), ""), "")</f>
        <v/>
      </c>
      <c r="AD39" s="904"/>
      <c r="AE39" s="425"/>
      <c r="AF39" s="57"/>
      <c r="AG39" s="438" t="str">
        <f>IFERROR(VLOOKUP(O39, 【参考】数式用!$AY$5:$AY$13, 1, FALSE), "")</f>
        <v/>
      </c>
      <c r="AH39" s="439" t="str">
        <f>IFERROR(VLOOKUP(N39, 【参考】数式用!$BA$2:$BB$48, 2, FALSE), "")</f>
        <v/>
      </c>
      <c r="AI39" s="440" t="str">
        <f t="shared" si="0"/>
        <v/>
      </c>
      <c r="AJ39" s="441" t="str">
        <f t="shared" si="1"/>
        <v/>
      </c>
      <c r="AK39" s="158"/>
      <c r="AL39" s="158"/>
      <c r="AM39" s="130"/>
      <c r="AN39" s="130"/>
      <c r="AO39" s="130"/>
      <c r="AP39" s="130"/>
      <c r="AQ39" s="130"/>
      <c r="AR39" s="130"/>
      <c r="AS39" s="130"/>
      <c r="AT39" s="130"/>
    </row>
    <row r="40" spans="1:46" s="129" customFormat="1" ht="30" customHeight="1">
      <c r="A40" s="160">
        <v>27</v>
      </c>
      <c r="B40" s="911" t="str">
        <f>IF(基本情報入力シート!C65="","",基本情報入力シート!C65)</f>
        <v/>
      </c>
      <c r="C40" s="912"/>
      <c r="D40" s="912"/>
      <c r="E40" s="912"/>
      <c r="F40" s="912"/>
      <c r="G40" s="912"/>
      <c r="H40" s="912"/>
      <c r="I40" s="913"/>
      <c r="J40" s="421" t="str">
        <f>IF(基本情報入力シート!M65="","",基本情報入力シート!M65)</f>
        <v/>
      </c>
      <c r="K40" s="422" t="str">
        <f>IF(基本情報入力シート!R65="","",基本情報入力シート!R65)</f>
        <v/>
      </c>
      <c r="L40" s="422" t="str">
        <f>IF(基本情報入力シート!W65="","",基本情報入力シート!W65)</f>
        <v/>
      </c>
      <c r="M40" s="421" t="str">
        <f>IF(基本情報入力シート!X65="","",基本情報入力シート!X65)</f>
        <v/>
      </c>
      <c r="N40" s="164" t="str">
        <f>IF(基本情報入力シート!Y65="","",基本情報入力シート!Y65)</f>
        <v/>
      </c>
      <c r="O40" s="171"/>
      <c r="P40" s="531"/>
      <c r="Q40" s="936"/>
      <c r="R40" s="937"/>
      <c r="S40" s="161" t="str">
        <f>IFERROR(ROUNDDOWN(Q40*VLOOKUP(N40,【参考】数式用!$AR$2:$AW$48,MATCH(P40,【参考】数式用!$AT$4:$AW$4)+2,FALSE)*0.5, 0), "")</f>
        <v/>
      </c>
      <c r="T40" s="534"/>
      <c r="U40" s="163" t="str">
        <f>IFERROR(IF(AG40&lt;&gt;"",Q40*VLOOKUP(N40,【参考】数式用!$AG$2:$AL$48,MATCH(P40,【参考】数式用!$AI$4:$AL$4,0)+2,0), ""), "")</f>
        <v/>
      </c>
      <c r="V40" s="45"/>
      <c r="W40" s="934"/>
      <c r="X40" s="935"/>
      <c r="Y40" s="46"/>
      <c r="Z40" s="52"/>
      <c r="AA40" s="162" t="str">
        <f>IFERROR(IF(Y40="ー", "", ROUNDDOWN(Z40*VLOOKUP(N40,【参考】数式用!$AR$2:$AW$48,MATCH(Y40,【参考】数式用!$AT$4:$AW$4)+2,FALSE)*0.5, 0)), "")</f>
        <v/>
      </c>
      <c r="AB40" s="53"/>
      <c r="AC40" s="904" t="str">
        <f>IFERROR(IF(AG40&lt;&gt;"",Z40*VLOOKUP(N40,【参考】数式用!$AG$2:$AL$48,MATCH(Y40,【参考】数式用!$AI$4:$AL$4,0)+2,0), ""), "")</f>
        <v/>
      </c>
      <c r="AD40" s="904"/>
      <c r="AE40" s="425"/>
      <c r="AF40" s="57"/>
      <c r="AG40" s="438" t="str">
        <f>IFERROR(VLOOKUP(O40, 【参考】数式用!$AY$5:$AY$13, 1, FALSE), "")</f>
        <v/>
      </c>
      <c r="AH40" s="439" t="str">
        <f>IFERROR(VLOOKUP(N40, 【参考】数式用!$BA$2:$BB$48, 2, FALSE), "")</f>
        <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11" t="str">
        <f>IF(基本情報入力シート!C66="","",基本情報入力シート!C66)</f>
        <v/>
      </c>
      <c r="C41" s="912"/>
      <c r="D41" s="912"/>
      <c r="E41" s="912"/>
      <c r="F41" s="912"/>
      <c r="G41" s="912"/>
      <c r="H41" s="912"/>
      <c r="I41" s="913"/>
      <c r="J41" s="421" t="str">
        <f>IF(基本情報入力シート!M66="","",基本情報入力シート!M66)</f>
        <v/>
      </c>
      <c r="K41" s="422" t="str">
        <f>IF(基本情報入力シート!R66="","",基本情報入力シート!R66)</f>
        <v/>
      </c>
      <c r="L41" s="422" t="str">
        <f>IF(基本情報入力シート!W66="","",基本情報入力シート!W66)</f>
        <v/>
      </c>
      <c r="M41" s="421" t="str">
        <f>IF(基本情報入力シート!X66="","",基本情報入力シート!X66)</f>
        <v/>
      </c>
      <c r="N41" s="164" t="str">
        <f>IF(基本情報入力シート!Y66="","",基本情報入力シート!Y66)</f>
        <v/>
      </c>
      <c r="O41" s="171"/>
      <c r="P41" s="532"/>
      <c r="Q41" s="936"/>
      <c r="R41" s="937"/>
      <c r="S41" s="161" t="str">
        <f>IFERROR(ROUNDDOWN(Q41*VLOOKUP(N41,【参考】数式用!$AR$2:$AW$48,MATCH(P41,【参考】数式用!$AT$4:$AW$4)+2,FALSE)*0.5, 0), "")</f>
        <v/>
      </c>
      <c r="T41" s="535"/>
      <c r="U41" s="163" t="str">
        <f>IFERROR(IF(AG41&lt;&gt;"",Q41*VLOOKUP(N41,【参考】数式用!$AG$2:$AL$48,MATCH(P41,【参考】数式用!$AI$4:$AL$4,0)+2,0), ""), "")</f>
        <v/>
      </c>
      <c r="V41" s="45"/>
      <c r="W41" s="934"/>
      <c r="X41" s="935"/>
      <c r="Y41" s="46"/>
      <c r="Z41" s="52"/>
      <c r="AA41" s="162" t="str">
        <f>IFERROR(IF(Y41="ー", "", ROUNDDOWN(Z41*VLOOKUP(N41,【参考】数式用!$AR$2:$AW$48,MATCH(Y41,【参考】数式用!$AT$4:$AW$4)+2,FALSE)*0.5, 0)), "")</f>
        <v/>
      </c>
      <c r="AB41" s="53"/>
      <c r="AC41" s="904" t="str">
        <f>IFERROR(IF(AG41&lt;&gt;"",Z41*VLOOKUP(N41,【参考】数式用!$AG$2:$AL$48,MATCH(Y41,【参考】数式用!$AI$4:$AL$4,0)+2,0), ""), "")</f>
        <v/>
      </c>
      <c r="AD41" s="904"/>
      <c r="AE41" s="425"/>
      <c r="AF41" s="57"/>
      <c r="AG41" s="438" t="str">
        <f>IFERROR(VLOOKUP(O41, 【参考】数式用!$AY$5:$AY$13, 1, FALSE), "")</f>
        <v/>
      </c>
      <c r="AH41" s="439" t="str">
        <f>IFERROR(VLOOKUP(N41, 【参考】数式用!$BA$2:$BB$48, 2, FALSE), "")</f>
        <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11" t="str">
        <f>IF(基本情報入力シート!C67="","",基本情報入力シート!C67)</f>
        <v/>
      </c>
      <c r="C42" s="912"/>
      <c r="D42" s="912"/>
      <c r="E42" s="912"/>
      <c r="F42" s="912"/>
      <c r="G42" s="912"/>
      <c r="H42" s="912"/>
      <c r="I42" s="913"/>
      <c r="J42" s="421" t="str">
        <f>IF(基本情報入力シート!M67="","",基本情報入力シート!M67)</f>
        <v/>
      </c>
      <c r="K42" s="422" t="str">
        <f>IF(基本情報入力シート!R67="","",基本情報入力シート!R67)</f>
        <v/>
      </c>
      <c r="L42" s="422" t="str">
        <f>IF(基本情報入力シート!W67="","",基本情報入力シート!W67)</f>
        <v/>
      </c>
      <c r="M42" s="421" t="str">
        <f>IF(基本情報入力シート!X67="","",基本情報入力シート!X67)</f>
        <v/>
      </c>
      <c r="N42" s="164" t="str">
        <f>IF(基本情報入力シート!Y67="","",基本情報入力シート!Y67)</f>
        <v/>
      </c>
      <c r="O42" s="171"/>
      <c r="P42" s="532"/>
      <c r="Q42" s="936"/>
      <c r="R42" s="937"/>
      <c r="S42" s="161" t="str">
        <f>IFERROR(ROUNDDOWN(Q42*VLOOKUP(N42,【参考】数式用!$AR$2:$AW$48,MATCH(P42,【参考】数式用!$AT$4:$AW$4)+2,FALSE)*0.5, 0), "")</f>
        <v/>
      </c>
      <c r="T42" s="534"/>
      <c r="U42" s="163" t="str">
        <f>IFERROR(IF(AG42&lt;&gt;"",Q42*VLOOKUP(N42,【参考】数式用!$AG$2:$AL$48,MATCH(P42,【参考】数式用!$AI$4:$AL$4,0)+2,0), ""), "")</f>
        <v/>
      </c>
      <c r="V42" s="45"/>
      <c r="W42" s="934"/>
      <c r="X42" s="935"/>
      <c r="Y42" s="46"/>
      <c r="Z42" s="52"/>
      <c r="AA42" s="162" t="str">
        <f>IFERROR(IF(Y42="ー", "", ROUNDDOWN(Z42*VLOOKUP(N42,【参考】数式用!$AR$2:$AW$48,MATCH(Y42,【参考】数式用!$AT$4:$AW$4)+2,FALSE)*0.5, 0)), "")</f>
        <v/>
      </c>
      <c r="AB42" s="53"/>
      <c r="AC42" s="904" t="str">
        <f>IFERROR(IF(AG42&lt;&gt;"",Z42*VLOOKUP(N42,【参考】数式用!$AG$2:$AL$48,MATCH(Y42,【参考】数式用!$AI$4:$AL$4,0)+2,0), ""), "")</f>
        <v/>
      </c>
      <c r="AD42" s="904"/>
      <c r="AE42" s="425"/>
      <c r="AF42" s="57"/>
      <c r="AG42" s="438" t="str">
        <f>IFERROR(VLOOKUP(O42, 【参考】数式用!$AY$5:$AY$13, 1, FALSE), "")</f>
        <v/>
      </c>
      <c r="AH42" s="439" t="str">
        <f>IFERROR(VLOOKUP(N42, 【参考】数式用!$BA$2:$BB$48, 2, FALSE), "")</f>
        <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11" t="str">
        <f>IF(基本情報入力シート!C68="","",基本情報入力シート!C68)</f>
        <v/>
      </c>
      <c r="C43" s="912"/>
      <c r="D43" s="912"/>
      <c r="E43" s="912"/>
      <c r="F43" s="912"/>
      <c r="G43" s="912"/>
      <c r="H43" s="912"/>
      <c r="I43" s="913"/>
      <c r="J43" s="421" t="str">
        <f>IF(基本情報入力シート!M68="","",基本情報入力シート!M68)</f>
        <v/>
      </c>
      <c r="K43" s="422" t="str">
        <f>IF(基本情報入力シート!R68="","",基本情報入力シート!R68)</f>
        <v/>
      </c>
      <c r="L43" s="422" t="str">
        <f>IF(基本情報入力シート!W68="","",基本情報入力シート!W68)</f>
        <v/>
      </c>
      <c r="M43" s="421" t="str">
        <f>IF(基本情報入力シート!X68="","",基本情報入力シート!X68)</f>
        <v/>
      </c>
      <c r="N43" s="164" t="str">
        <f>IF(基本情報入力シート!Y68="","",基本情報入力シート!Y68)</f>
        <v/>
      </c>
      <c r="O43" s="171"/>
      <c r="P43" s="531"/>
      <c r="Q43" s="936"/>
      <c r="R43" s="937"/>
      <c r="S43" s="161" t="str">
        <f>IFERROR(ROUNDDOWN(Q43*VLOOKUP(N43,【参考】数式用!$AR$2:$AW$48,MATCH(P43,【参考】数式用!$AT$4:$AW$4)+2,FALSE)*0.5, 0), "")</f>
        <v/>
      </c>
      <c r="T43" s="534"/>
      <c r="U43" s="163" t="str">
        <f>IFERROR(IF(AG43&lt;&gt;"",Q43*VLOOKUP(N43,【参考】数式用!$AG$2:$AL$48,MATCH(P43,【参考】数式用!$AI$4:$AL$4,0)+2,0), ""), "")</f>
        <v/>
      </c>
      <c r="V43" s="45"/>
      <c r="W43" s="934"/>
      <c r="X43" s="935"/>
      <c r="Y43" s="46"/>
      <c r="Z43" s="52"/>
      <c r="AA43" s="162" t="str">
        <f>IFERROR(IF(Y43="ー", "", ROUNDDOWN(Z43*VLOOKUP(N43,【参考】数式用!$AR$2:$AW$48,MATCH(Y43,【参考】数式用!$AT$4:$AW$4)+2,FALSE)*0.5, 0)), "")</f>
        <v/>
      </c>
      <c r="AB43" s="53"/>
      <c r="AC43" s="904" t="str">
        <f>IFERROR(IF(AG43&lt;&gt;"",Z43*VLOOKUP(N43,【参考】数式用!$AG$2:$AL$48,MATCH(Y43,【参考】数式用!$AI$4:$AL$4,0)+2,0), ""), "")</f>
        <v/>
      </c>
      <c r="AD43" s="904"/>
      <c r="AE43" s="425"/>
      <c r="AF43" s="57"/>
      <c r="AG43" s="438" t="str">
        <f>IFERROR(VLOOKUP(O43, 【参考】数式用!$AY$5:$AY$13, 1, FALSE), "")</f>
        <v/>
      </c>
      <c r="AH43" s="439" t="str">
        <f>IFERROR(VLOOKUP(N43, 【参考】数式用!$BA$2:$BB$48, 2, FALSE), "")</f>
        <v/>
      </c>
      <c r="AI43" s="440" t="str">
        <f t="shared" si="0"/>
        <v/>
      </c>
      <c r="AJ43" s="441" t="str">
        <f t="shared" si="1"/>
        <v/>
      </c>
      <c r="AK43" s="158"/>
      <c r="AL43" s="158"/>
      <c r="AM43" s="130"/>
      <c r="AN43" s="130"/>
      <c r="AO43" s="130"/>
      <c r="AP43" s="130"/>
      <c r="AQ43" s="130"/>
      <c r="AR43" s="130"/>
      <c r="AS43" s="130"/>
      <c r="AT43" s="130"/>
    </row>
    <row r="44" spans="1:46" s="129" customFormat="1" ht="30" customHeight="1">
      <c r="A44" s="160">
        <v>31</v>
      </c>
      <c r="B44" s="911" t="str">
        <f>IF(基本情報入力シート!C69="","",基本情報入力シート!C69)</f>
        <v/>
      </c>
      <c r="C44" s="912"/>
      <c r="D44" s="912"/>
      <c r="E44" s="912"/>
      <c r="F44" s="912"/>
      <c r="G44" s="912"/>
      <c r="H44" s="912"/>
      <c r="I44" s="913"/>
      <c r="J44" s="421" t="str">
        <f>IF(基本情報入力シート!M69="","",基本情報入力シート!M69)</f>
        <v/>
      </c>
      <c r="K44" s="422" t="str">
        <f>IF(基本情報入力シート!R69="","",基本情報入力シート!R69)</f>
        <v/>
      </c>
      <c r="L44" s="422" t="str">
        <f>IF(基本情報入力シート!W69="","",基本情報入力シート!W69)</f>
        <v/>
      </c>
      <c r="M44" s="421" t="str">
        <f>IF(基本情報入力シート!X69="","",基本情報入力シート!X69)</f>
        <v/>
      </c>
      <c r="N44" s="164" t="str">
        <f>IF(基本情報入力シート!Y69="","",基本情報入力シート!Y69)</f>
        <v/>
      </c>
      <c r="O44" s="171"/>
      <c r="P44" s="532"/>
      <c r="Q44" s="936"/>
      <c r="R44" s="937"/>
      <c r="S44" s="161" t="str">
        <f>IFERROR(ROUNDDOWN(Q44*VLOOKUP(N44,【参考】数式用!$AR$2:$AW$48,MATCH(P44,【参考】数式用!$AT$4:$AW$4)+2,FALSE)*0.5, 0), "")</f>
        <v/>
      </c>
      <c r="T44" s="535"/>
      <c r="U44" s="163" t="str">
        <f>IFERROR(IF(AG44&lt;&gt;"",Q44*VLOOKUP(N44,【参考】数式用!$AG$2:$AL$48,MATCH(P44,【参考】数式用!$AI$4:$AL$4,0)+2,0), ""), "")</f>
        <v/>
      </c>
      <c r="V44" s="45"/>
      <c r="W44" s="934"/>
      <c r="X44" s="935"/>
      <c r="Y44" s="46"/>
      <c r="Z44" s="52"/>
      <c r="AA44" s="162" t="str">
        <f>IFERROR(IF(Y44="ー", "", ROUNDDOWN(Z44*VLOOKUP(N44,【参考】数式用!$AR$2:$AW$48,MATCH(Y44,【参考】数式用!$AT$4:$AW$4)+2,FALSE)*0.5, 0)), "")</f>
        <v/>
      </c>
      <c r="AB44" s="53"/>
      <c r="AC44" s="904" t="str">
        <f>IFERROR(IF(AG44&lt;&gt;"",Z44*VLOOKUP(N44,【参考】数式用!$AG$2:$AL$48,MATCH(Y44,【参考】数式用!$AI$4:$AL$4,0)+2,0), ""), "")</f>
        <v/>
      </c>
      <c r="AD44" s="904"/>
      <c r="AE44" s="425"/>
      <c r="AF44" s="57"/>
      <c r="AG44" s="438" t="str">
        <f>IFERROR(VLOOKUP(O44, 【参考】数式用!$AY$5:$AY$13, 1, FALSE), "")</f>
        <v/>
      </c>
      <c r="AH44" s="439" t="str">
        <f>IFERROR(VLOOKUP(N44, 【参考】数式用!$BA$2:$BB$48, 2, FALSE), "")</f>
        <v/>
      </c>
      <c r="AI44" s="440" t="str">
        <f t="shared" si="0"/>
        <v/>
      </c>
      <c r="AJ44" s="441" t="str">
        <f t="shared" si="1"/>
        <v/>
      </c>
      <c r="AK44" s="158"/>
      <c r="AL44" s="158"/>
      <c r="AM44" s="130"/>
      <c r="AN44" s="130"/>
      <c r="AO44" s="130"/>
      <c r="AP44" s="130"/>
      <c r="AQ44" s="130"/>
      <c r="AR44" s="130"/>
      <c r="AS44" s="130"/>
      <c r="AT44" s="130"/>
    </row>
    <row r="45" spans="1:46" s="129" customFormat="1" ht="30" customHeight="1">
      <c r="A45" s="160">
        <v>32</v>
      </c>
      <c r="B45" s="911" t="str">
        <f>IF(基本情報入力シート!C70="","",基本情報入力シート!C70)</f>
        <v/>
      </c>
      <c r="C45" s="912"/>
      <c r="D45" s="912"/>
      <c r="E45" s="912"/>
      <c r="F45" s="912"/>
      <c r="G45" s="912"/>
      <c r="H45" s="912"/>
      <c r="I45" s="913"/>
      <c r="J45" s="421" t="str">
        <f>IF(基本情報入力シート!M70="","",基本情報入力シート!M70)</f>
        <v/>
      </c>
      <c r="K45" s="422" t="str">
        <f>IF(基本情報入力シート!R70="","",基本情報入力シート!R70)</f>
        <v/>
      </c>
      <c r="L45" s="422" t="str">
        <f>IF(基本情報入力シート!W70="","",基本情報入力シート!W70)</f>
        <v/>
      </c>
      <c r="M45" s="421" t="str">
        <f>IF(基本情報入力シート!X70="","",基本情報入力シート!X70)</f>
        <v/>
      </c>
      <c r="N45" s="164" t="str">
        <f>IF(基本情報入力シート!Y70="","",基本情報入力シート!Y70)</f>
        <v/>
      </c>
      <c r="O45" s="171"/>
      <c r="P45" s="532"/>
      <c r="Q45" s="936"/>
      <c r="R45" s="937"/>
      <c r="S45" s="161" t="str">
        <f>IFERROR(ROUNDDOWN(Q45*VLOOKUP(N45,【参考】数式用!$AR$2:$AW$48,MATCH(P45,【参考】数式用!$AT$4:$AW$4)+2,FALSE)*0.5, 0), "")</f>
        <v/>
      </c>
      <c r="T45" s="534"/>
      <c r="U45" s="163" t="str">
        <f>IFERROR(IF(AG45&lt;&gt;"",Q45*VLOOKUP(N45,【参考】数式用!$AG$2:$AL$48,MATCH(P45,【参考】数式用!$AI$4:$AL$4,0)+2,0), ""), "")</f>
        <v/>
      </c>
      <c r="V45" s="45"/>
      <c r="W45" s="934"/>
      <c r="X45" s="935"/>
      <c r="Y45" s="46"/>
      <c r="Z45" s="52"/>
      <c r="AA45" s="162" t="str">
        <f>IFERROR(IF(Y45="ー", "", ROUNDDOWN(Z45*VLOOKUP(N45,【参考】数式用!$AR$2:$AW$48,MATCH(Y45,【参考】数式用!$AT$4:$AW$4)+2,FALSE)*0.5, 0)), "")</f>
        <v/>
      </c>
      <c r="AB45" s="53"/>
      <c r="AC45" s="904" t="str">
        <f>IFERROR(IF(AG45&lt;&gt;"",Z45*VLOOKUP(N45,【参考】数式用!$AG$2:$AL$48,MATCH(Y45,【参考】数式用!$AI$4:$AL$4,0)+2,0), ""), "")</f>
        <v/>
      </c>
      <c r="AD45" s="904"/>
      <c r="AE45" s="425"/>
      <c r="AF45" s="57"/>
      <c r="AG45" s="438" t="str">
        <f>IFERROR(VLOOKUP(O45, 【参考】数式用!$AY$5:$AY$13, 1, FALSE), "")</f>
        <v/>
      </c>
      <c r="AH45" s="439" t="str">
        <f>IFERROR(VLOOKUP(N45, 【参考】数式用!$BA$2:$BB$48, 2, FALSE), "")</f>
        <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11" t="str">
        <f>IF(基本情報入力シート!C71="","",基本情報入力シート!C71)</f>
        <v/>
      </c>
      <c r="C46" s="912"/>
      <c r="D46" s="912"/>
      <c r="E46" s="912"/>
      <c r="F46" s="912"/>
      <c r="G46" s="912"/>
      <c r="H46" s="912"/>
      <c r="I46" s="913"/>
      <c r="J46" s="421" t="str">
        <f>IF(基本情報入力シート!M71="","",基本情報入力シート!M71)</f>
        <v/>
      </c>
      <c r="K46" s="422" t="str">
        <f>IF(基本情報入力シート!R71="","",基本情報入力シート!R71)</f>
        <v/>
      </c>
      <c r="L46" s="422" t="str">
        <f>IF(基本情報入力シート!W71="","",基本情報入力シート!W71)</f>
        <v/>
      </c>
      <c r="M46" s="421" t="str">
        <f>IF(基本情報入力シート!X71="","",基本情報入力シート!X71)</f>
        <v/>
      </c>
      <c r="N46" s="164" t="str">
        <f>IF(基本情報入力シート!Y71="","",基本情報入力シート!Y71)</f>
        <v/>
      </c>
      <c r="O46" s="171"/>
      <c r="P46" s="531"/>
      <c r="Q46" s="936"/>
      <c r="R46" s="937"/>
      <c r="S46" s="161" t="str">
        <f>IFERROR(ROUNDDOWN(Q46*VLOOKUP(N46,【参考】数式用!$AR$2:$AW$48,MATCH(P46,【参考】数式用!$AT$4:$AW$4)+2,FALSE)*0.5, 0), "")</f>
        <v/>
      </c>
      <c r="T46" s="534"/>
      <c r="U46" s="163" t="str">
        <f>IFERROR(IF(AG46&lt;&gt;"",Q46*VLOOKUP(N46,【参考】数式用!$AG$2:$AL$48,MATCH(P46,【参考】数式用!$AI$4:$AL$4,0)+2,0), ""), "")</f>
        <v/>
      </c>
      <c r="V46" s="45"/>
      <c r="W46" s="934"/>
      <c r="X46" s="935"/>
      <c r="Y46" s="46"/>
      <c r="Z46" s="52"/>
      <c r="AA46" s="162" t="str">
        <f>IFERROR(IF(Y46="ー", "", ROUNDDOWN(Z46*VLOOKUP(N46,【参考】数式用!$AR$2:$AW$48,MATCH(Y46,【参考】数式用!$AT$4:$AW$4)+2,FALSE)*0.5, 0)), "")</f>
        <v/>
      </c>
      <c r="AB46" s="53"/>
      <c r="AC46" s="904" t="str">
        <f>IFERROR(IF(AG46&lt;&gt;"",Z46*VLOOKUP(N46,【参考】数式用!$AG$2:$AL$48,MATCH(Y46,【参考】数式用!$AI$4:$AL$4,0)+2,0), ""), "")</f>
        <v/>
      </c>
      <c r="AD46" s="904"/>
      <c r="AE46" s="425"/>
      <c r="AF46" s="57"/>
      <c r="AG46" s="438" t="str">
        <f>IFERROR(VLOOKUP(O46, 【参考】数式用!$AY$5:$AY$13, 1, FALSE), "")</f>
        <v/>
      </c>
      <c r="AH46" s="439" t="str">
        <f>IFERROR(VLOOKUP(N46, 【参考】数式用!$BA$2:$BB$48, 2, FALSE), "")</f>
        <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11" t="str">
        <f>IF(基本情報入力シート!C72="","",基本情報入力シート!C72)</f>
        <v/>
      </c>
      <c r="C47" s="912"/>
      <c r="D47" s="912"/>
      <c r="E47" s="912"/>
      <c r="F47" s="912"/>
      <c r="G47" s="912"/>
      <c r="H47" s="912"/>
      <c r="I47" s="913"/>
      <c r="J47" s="421" t="str">
        <f>IF(基本情報入力シート!M72="","",基本情報入力シート!M72)</f>
        <v/>
      </c>
      <c r="K47" s="422" t="str">
        <f>IF(基本情報入力シート!R72="","",基本情報入力シート!R72)</f>
        <v/>
      </c>
      <c r="L47" s="422" t="str">
        <f>IF(基本情報入力シート!W72="","",基本情報入力シート!W72)</f>
        <v/>
      </c>
      <c r="M47" s="421" t="str">
        <f>IF(基本情報入力シート!X72="","",基本情報入力シート!X72)</f>
        <v/>
      </c>
      <c r="N47" s="164" t="str">
        <f>IF(基本情報入力シート!Y72="","",基本情報入力シート!Y72)</f>
        <v/>
      </c>
      <c r="O47" s="171"/>
      <c r="P47" s="531"/>
      <c r="Q47" s="936"/>
      <c r="R47" s="937"/>
      <c r="S47" s="161" t="str">
        <f>IFERROR(ROUNDDOWN(Q47*VLOOKUP(N47,【参考】数式用!$AR$2:$AW$48,MATCH(P47,【参考】数式用!$AT$4:$AW$4)+2,FALSE)*0.5, 0), "")</f>
        <v/>
      </c>
      <c r="T47" s="535"/>
      <c r="U47" s="163" t="str">
        <f>IFERROR(IF(AG47&lt;&gt;"",Q47*VLOOKUP(N47,【参考】数式用!$AG$2:$AL$48,MATCH(P47,【参考】数式用!$AI$4:$AL$4,0)+2,0), ""), "")</f>
        <v/>
      </c>
      <c r="V47" s="45"/>
      <c r="W47" s="934"/>
      <c r="X47" s="935"/>
      <c r="Y47" s="46"/>
      <c r="Z47" s="52"/>
      <c r="AA47" s="162" t="str">
        <f>IFERROR(IF(Y47="ー", "", ROUNDDOWN(Z47*VLOOKUP(N47,【参考】数式用!$AR$2:$AW$48,MATCH(Y47,【参考】数式用!$AT$4:$AW$4)+2,FALSE)*0.5, 0)), "")</f>
        <v/>
      </c>
      <c r="AB47" s="53"/>
      <c r="AC47" s="904" t="str">
        <f>IFERROR(IF(AG47&lt;&gt;"",Z47*VLOOKUP(N47,【参考】数式用!$AG$2:$AL$48,MATCH(Y47,【参考】数式用!$AI$4:$AL$4,0)+2,0), ""), "")</f>
        <v/>
      </c>
      <c r="AD47" s="904"/>
      <c r="AE47" s="425"/>
      <c r="AF47" s="57"/>
      <c r="AG47" s="438" t="str">
        <f>IFERROR(VLOOKUP(O47, 【参考】数式用!$AY$5:$AY$13, 1, FALSE), "")</f>
        <v/>
      </c>
      <c r="AH47" s="439" t="str">
        <f>IFERROR(VLOOKUP(N47, 【参考】数式用!$BA$2:$BB$48, 2, FALSE), "")</f>
        <v/>
      </c>
      <c r="AI47" s="440" t="str">
        <f t="shared" si="2"/>
        <v/>
      </c>
      <c r="AJ47" s="441" t="str">
        <f t="shared" si="3"/>
        <v/>
      </c>
      <c r="AK47" s="158"/>
      <c r="AL47" s="158"/>
      <c r="AM47" s="130"/>
      <c r="AN47" s="130"/>
      <c r="AO47" s="130"/>
      <c r="AP47" s="130"/>
      <c r="AQ47" s="130"/>
      <c r="AR47" s="130"/>
      <c r="AS47" s="130"/>
      <c r="AT47" s="130"/>
    </row>
    <row r="48" spans="1:46" s="129" customFormat="1" ht="30" customHeight="1">
      <c r="A48" s="160">
        <v>35</v>
      </c>
      <c r="B48" s="911" t="str">
        <f>IF(基本情報入力シート!C73="","",基本情報入力シート!C73)</f>
        <v/>
      </c>
      <c r="C48" s="912"/>
      <c r="D48" s="912"/>
      <c r="E48" s="912"/>
      <c r="F48" s="912"/>
      <c r="G48" s="912"/>
      <c r="H48" s="912"/>
      <c r="I48" s="913"/>
      <c r="J48" s="421" t="str">
        <f>IF(基本情報入力シート!M73="","",基本情報入力シート!M73)</f>
        <v/>
      </c>
      <c r="K48" s="422" t="str">
        <f>IF(基本情報入力シート!R73="","",基本情報入力シート!R73)</f>
        <v/>
      </c>
      <c r="L48" s="422" t="str">
        <f>IF(基本情報入力シート!W73="","",基本情報入力シート!W73)</f>
        <v/>
      </c>
      <c r="M48" s="421" t="str">
        <f>IF(基本情報入力シート!X73="","",基本情報入力シート!X73)</f>
        <v/>
      </c>
      <c r="N48" s="164" t="str">
        <f>IF(基本情報入力シート!Y73="","",基本情報入力シート!Y73)</f>
        <v/>
      </c>
      <c r="O48" s="171"/>
      <c r="P48" s="532"/>
      <c r="Q48" s="936"/>
      <c r="R48" s="937"/>
      <c r="S48" s="161" t="str">
        <f>IFERROR(ROUNDDOWN(Q48*VLOOKUP(N48,【参考】数式用!$AR$2:$AW$48,MATCH(P48,【参考】数式用!$AT$4:$AW$4)+2,FALSE)*0.5, 0), "")</f>
        <v/>
      </c>
      <c r="T48" s="534"/>
      <c r="U48" s="163" t="str">
        <f>IFERROR(IF(AG48&lt;&gt;"",Q48*VLOOKUP(N48,【参考】数式用!$AG$2:$AL$48,MATCH(P48,【参考】数式用!$AI$4:$AL$4,0)+2,0), ""), "")</f>
        <v/>
      </c>
      <c r="V48" s="45"/>
      <c r="W48" s="934"/>
      <c r="X48" s="935"/>
      <c r="Y48" s="46"/>
      <c r="Z48" s="52"/>
      <c r="AA48" s="162" t="str">
        <f>IFERROR(IF(Y48="ー", "", ROUNDDOWN(Z48*VLOOKUP(N48,【参考】数式用!$AR$2:$AW$48,MATCH(Y48,【参考】数式用!$AT$4:$AW$4)+2,FALSE)*0.5, 0)), "")</f>
        <v/>
      </c>
      <c r="AB48" s="53"/>
      <c r="AC48" s="904" t="str">
        <f>IFERROR(IF(AG48&lt;&gt;"",Z48*VLOOKUP(N48,【参考】数式用!$AG$2:$AL$48,MATCH(Y48,【参考】数式用!$AI$4:$AL$4,0)+2,0), ""), "")</f>
        <v/>
      </c>
      <c r="AD48" s="904"/>
      <c r="AE48" s="425"/>
      <c r="AF48" s="57"/>
      <c r="AG48" s="438" t="str">
        <f>IFERROR(VLOOKUP(O48, 【参考】数式用!$AY$5:$AY$13, 1, FALSE), "")</f>
        <v/>
      </c>
      <c r="AH48" s="439" t="str">
        <f>IFERROR(VLOOKUP(N48, 【参考】数式用!$BA$2:$BB$48, 2, FALSE), "")</f>
        <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11" t="str">
        <f>IF(基本情報入力シート!C74="","",基本情報入力シート!C74)</f>
        <v/>
      </c>
      <c r="C49" s="912"/>
      <c r="D49" s="912"/>
      <c r="E49" s="912"/>
      <c r="F49" s="912"/>
      <c r="G49" s="912"/>
      <c r="H49" s="912"/>
      <c r="I49" s="913"/>
      <c r="J49" s="421" t="str">
        <f>IF(基本情報入力シート!M74="","",基本情報入力シート!M74)</f>
        <v/>
      </c>
      <c r="K49" s="422" t="str">
        <f>IF(基本情報入力シート!R74="","",基本情報入力シート!R74)</f>
        <v/>
      </c>
      <c r="L49" s="422" t="str">
        <f>IF(基本情報入力シート!W74="","",基本情報入力シート!W74)</f>
        <v/>
      </c>
      <c r="M49" s="421" t="str">
        <f>IF(基本情報入力シート!X74="","",基本情報入力シート!X74)</f>
        <v/>
      </c>
      <c r="N49" s="164" t="str">
        <f>IF(基本情報入力シート!Y74="","",基本情報入力シート!Y74)</f>
        <v/>
      </c>
      <c r="O49" s="171"/>
      <c r="P49" s="532"/>
      <c r="Q49" s="936"/>
      <c r="R49" s="937"/>
      <c r="S49" s="161" t="str">
        <f>IFERROR(ROUNDDOWN(Q49*VLOOKUP(N49,【参考】数式用!$AR$2:$AW$48,MATCH(P49,【参考】数式用!$AT$4:$AW$4)+2,FALSE)*0.5, 0), "")</f>
        <v/>
      </c>
      <c r="T49" s="534"/>
      <c r="U49" s="163" t="str">
        <f>IFERROR(IF(AG49&lt;&gt;"",Q49*VLOOKUP(N49,【参考】数式用!$AG$2:$AL$48,MATCH(P49,【参考】数式用!$AI$4:$AL$4,0)+2,0), ""), "")</f>
        <v/>
      </c>
      <c r="V49" s="45"/>
      <c r="W49" s="934"/>
      <c r="X49" s="935"/>
      <c r="Y49" s="46"/>
      <c r="Z49" s="52"/>
      <c r="AA49" s="162" t="str">
        <f>IFERROR(IF(Y49="ー", "", ROUNDDOWN(Z49*VLOOKUP(N49,【参考】数式用!$AR$2:$AW$48,MATCH(Y49,【参考】数式用!$AT$4:$AW$4)+2,FALSE)*0.5, 0)), "")</f>
        <v/>
      </c>
      <c r="AB49" s="53"/>
      <c r="AC49" s="904" t="str">
        <f>IFERROR(IF(AG49&lt;&gt;"",Z49*VLOOKUP(N49,【参考】数式用!$AG$2:$AL$48,MATCH(Y49,【参考】数式用!$AI$4:$AL$4,0)+2,0), ""), "")</f>
        <v/>
      </c>
      <c r="AD49" s="904"/>
      <c r="AE49" s="425"/>
      <c r="AF49" s="57"/>
      <c r="AG49" s="438" t="str">
        <f>IFERROR(VLOOKUP(O49, 【参考】数式用!$AY$5:$AY$13, 1, FALSE), "")</f>
        <v/>
      </c>
      <c r="AH49" s="439" t="str">
        <f>IFERROR(VLOOKUP(N49, 【参考】数式用!$BA$2:$BB$48, 2, FALSE), "")</f>
        <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11" t="str">
        <f>IF(基本情報入力シート!C75="","",基本情報入力シート!C75)</f>
        <v/>
      </c>
      <c r="C50" s="912"/>
      <c r="D50" s="912"/>
      <c r="E50" s="912"/>
      <c r="F50" s="912"/>
      <c r="G50" s="912"/>
      <c r="H50" s="912"/>
      <c r="I50" s="913"/>
      <c r="J50" s="421" t="str">
        <f>IF(基本情報入力シート!M75="","",基本情報入力シート!M75)</f>
        <v/>
      </c>
      <c r="K50" s="422" t="str">
        <f>IF(基本情報入力シート!R75="","",基本情報入力シート!R75)</f>
        <v/>
      </c>
      <c r="L50" s="422" t="str">
        <f>IF(基本情報入力シート!W75="","",基本情報入力シート!W75)</f>
        <v/>
      </c>
      <c r="M50" s="421" t="str">
        <f>IF(基本情報入力シート!X75="","",基本情報入力シート!X75)</f>
        <v/>
      </c>
      <c r="N50" s="164" t="str">
        <f>IF(基本情報入力シート!Y75="","",基本情報入力シート!Y75)</f>
        <v/>
      </c>
      <c r="O50" s="171"/>
      <c r="P50" s="531"/>
      <c r="Q50" s="936"/>
      <c r="R50" s="937"/>
      <c r="S50" s="161" t="str">
        <f>IFERROR(ROUNDDOWN(Q50*VLOOKUP(N50,【参考】数式用!$AR$2:$AW$48,MATCH(P50,【参考】数式用!$AT$4:$AW$4)+2,FALSE)*0.5, 0), "")</f>
        <v/>
      </c>
      <c r="T50" s="535"/>
      <c r="U50" s="163" t="str">
        <f>IFERROR(IF(AG50&lt;&gt;"",Q50*VLOOKUP(N50,【参考】数式用!$AG$2:$AL$48,MATCH(P50,【参考】数式用!$AI$4:$AL$4,0)+2,0), ""), "")</f>
        <v/>
      </c>
      <c r="V50" s="45"/>
      <c r="W50" s="934"/>
      <c r="X50" s="935"/>
      <c r="Y50" s="46"/>
      <c r="Z50" s="52"/>
      <c r="AA50" s="162" t="str">
        <f>IFERROR(IF(Y50="ー", "", ROUNDDOWN(Z50*VLOOKUP(N50,【参考】数式用!$AR$2:$AW$48,MATCH(Y50,【参考】数式用!$AT$4:$AW$4)+2,FALSE)*0.5, 0)), "")</f>
        <v/>
      </c>
      <c r="AB50" s="53"/>
      <c r="AC50" s="904" t="str">
        <f>IFERROR(IF(AG50&lt;&gt;"",Z50*VLOOKUP(N50,【参考】数式用!$AG$2:$AL$48,MATCH(Y50,【参考】数式用!$AI$4:$AL$4,0)+2,0), ""), "")</f>
        <v/>
      </c>
      <c r="AD50" s="904"/>
      <c r="AE50" s="425"/>
      <c r="AF50" s="57"/>
      <c r="AG50" s="438" t="str">
        <f>IFERROR(VLOOKUP(O50, 【参考】数式用!$AY$5:$AY$13, 1, FALSE), "")</f>
        <v/>
      </c>
      <c r="AH50" s="439" t="str">
        <f>IFERROR(VLOOKUP(N50, 【参考】数式用!$BA$2:$BB$48, 2, FALSE), "")</f>
        <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11" t="str">
        <f>IF(基本情報入力シート!C76="","",基本情報入力シート!C76)</f>
        <v/>
      </c>
      <c r="C51" s="912"/>
      <c r="D51" s="912"/>
      <c r="E51" s="912"/>
      <c r="F51" s="912"/>
      <c r="G51" s="912"/>
      <c r="H51" s="912"/>
      <c r="I51" s="913"/>
      <c r="J51" s="421" t="str">
        <f>IF(基本情報入力シート!M76="","",基本情報入力シート!M76)</f>
        <v/>
      </c>
      <c r="K51" s="422" t="str">
        <f>IF(基本情報入力シート!R76="","",基本情報入力シート!R76)</f>
        <v/>
      </c>
      <c r="L51" s="422" t="str">
        <f>IF(基本情報入力シート!W76="","",基本情報入力シート!W76)</f>
        <v/>
      </c>
      <c r="M51" s="421" t="str">
        <f>IF(基本情報入力シート!X76="","",基本情報入力シート!X76)</f>
        <v/>
      </c>
      <c r="N51" s="164" t="str">
        <f>IF(基本情報入力シート!Y76="","",基本情報入力シート!Y76)</f>
        <v/>
      </c>
      <c r="O51" s="171"/>
      <c r="P51" s="532"/>
      <c r="Q51" s="936"/>
      <c r="R51" s="937"/>
      <c r="S51" s="161" t="str">
        <f>IFERROR(ROUNDDOWN(Q51*VLOOKUP(N51,【参考】数式用!$AR$2:$AW$48,MATCH(P51,【参考】数式用!$AT$4:$AW$4)+2,FALSE)*0.5, 0), "")</f>
        <v/>
      </c>
      <c r="T51" s="534"/>
      <c r="U51" s="163" t="str">
        <f>IFERROR(IF(AG51&lt;&gt;"",Q51*VLOOKUP(N51,【参考】数式用!$AG$2:$AL$48,MATCH(P51,【参考】数式用!$AI$4:$AL$4,0)+2,0), ""), "")</f>
        <v/>
      </c>
      <c r="V51" s="45"/>
      <c r="W51" s="934"/>
      <c r="X51" s="935"/>
      <c r="Y51" s="46"/>
      <c r="Z51" s="52"/>
      <c r="AA51" s="162" t="str">
        <f>IFERROR(IF(Y51="ー", "", ROUNDDOWN(Z51*VLOOKUP(N51,【参考】数式用!$AR$2:$AW$48,MATCH(Y51,【参考】数式用!$AT$4:$AW$4)+2,FALSE)*0.5, 0)), "")</f>
        <v/>
      </c>
      <c r="AB51" s="53"/>
      <c r="AC51" s="904" t="str">
        <f>IFERROR(IF(AG51&lt;&gt;"",Z51*VLOOKUP(N51,【参考】数式用!$AG$2:$AL$48,MATCH(Y51,【参考】数式用!$AI$4:$AL$4,0)+2,0), ""), "")</f>
        <v/>
      </c>
      <c r="AD51" s="904"/>
      <c r="AE51" s="425"/>
      <c r="AF51" s="57"/>
      <c r="AG51" s="438" t="str">
        <f>IFERROR(VLOOKUP(O51, 【参考】数式用!$AY$5:$AY$13, 1, FALSE), "")</f>
        <v/>
      </c>
      <c r="AH51" s="439" t="str">
        <f>IFERROR(VLOOKUP(N51, 【参考】数式用!$BA$2:$BB$48, 2, FALSE), "")</f>
        <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11" t="str">
        <f>IF(基本情報入力シート!C77="","",基本情報入力シート!C77)</f>
        <v/>
      </c>
      <c r="C52" s="912"/>
      <c r="D52" s="912"/>
      <c r="E52" s="912"/>
      <c r="F52" s="912"/>
      <c r="G52" s="912"/>
      <c r="H52" s="912"/>
      <c r="I52" s="913"/>
      <c r="J52" s="421" t="str">
        <f>IF(基本情報入力シート!M77="","",基本情報入力シート!M77)</f>
        <v/>
      </c>
      <c r="K52" s="422" t="str">
        <f>IF(基本情報入力シート!R77="","",基本情報入力シート!R77)</f>
        <v/>
      </c>
      <c r="L52" s="422" t="str">
        <f>IF(基本情報入力シート!W77="","",基本情報入力シート!W77)</f>
        <v/>
      </c>
      <c r="M52" s="421" t="str">
        <f>IF(基本情報入力シート!X77="","",基本情報入力シート!X77)</f>
        <v/>
      </c>
      <c r="N52" s="164" t="str">
        <f>IF(基本情報入力シート!Y77="","",基本情報入力シート!Y77)</f>
        <v/>
      </c>
      <c r="O52" s="171"/>
      <c r="P52" s="532"/>
      <c r="Q52" s="936"/>
      <c r="R52" s="937"/>
      <c r="S52" s="161" t="str">
        <f>IFERROR(ROUNDDOWN(Q52*VLOOKUP(N52,【参考】数式用!$AR$2:$AW$48,MATCH(P52,【参考】数式用!$AT$4:$AW$4)+2,FALSE)*0.5, 0), "")</f>
        <v/>
      </c>
      <c r="T52" s="534"/>
      <c r="U52" s="163" t="str">
        <f>IFERROR(IF(AG52&lt;&gt;"",Q52*VLOOKUP(N52,【参考】数式用!$AG$2:$AL$48,MATCH(P52,【参考】数式用!$AI$4:$AL$4,0)+2,0), ""), "")</f>
        <v/>
      </c>
      <c r="V52" s="45"/>
      <c r="W52" s="934"/>
      <c r="X52" s="935"/>
      <c r="Y52" s="46"/>
      <c r="Z52" s="52"/>
      <c r="AA52" s="162" t="str">
        <f>IFERROR(IF(Y52="ー", "", ROUNDDOWN(Z52*VLOOKUP(N52,【参考】数式用!$AR$2:$AW$48,MATCH(Y52,【参考】数式用!$AT$4:$AW$4)+2,FALSE)*0.5, 0)), "")</f>
        <v/>
      </c>
      <c r="AB52" s="53"/>
      <c r="AC52" s="904" t="str">
        <f>IFERROR(IF(AG52&lt;&gt;"",Z52*VLOOKUP(N52,【参考】数式用!$AG$2:$AL$48,MATCH(Y52,【参考】数式用!$AI$4:$AL$4,0)+2,0), ""), "")</f>
        <v/>
      </c>
      <c r="AD52" s="904"/>
      <c r="AE52" s="425"/>
      <c r="AF52" s="57"/>
      <c r="AG52" s="438" t="str">
        <f>IFERROR(VLOOKUP(O52, 【参考】数式用!$AY$5:$AY$13, 1, FALSE), "")</f>
        <v/>
      </c>
      <c r="AH52" s="439" t="str">
        <f>IFERROR(VLOOKUP(N52, 【参考】数式用!$BA$2:$BB$48, 2, FALSE), "")</f>
        <v/>
      </c>
      <c r="AI52" s="440" t="str">
        <f t="shared" si="2"/>
        <v/>
      </c>
      <c r="AJ52" s="441" t="str">
        <f t="shared" si="3"/>
        <v/>
      </c>
      <c r="AK52" s="158"/>
      <c r="AL52" s="158"/>
      <c r="AM52" s="130"/>
      <c r="AN52" s="130"/>
      <c r="AO52" s="130"/>
      <c r="AP52" s="130"/>
      <c r="AQ52" s="130"/>
      <c r="AR52" s="130"/>
      <c r="AS52" s="130"/>
      <c r="AT52" s="130"/>
    </row>
    <row r="53" spans="1:46" s="129" customFormat="1" ht="30" customHeight="1">
      <c r="A53" s="160">
        <v>40</v>
      </c>
      <c r="B53" s="911" t="str">
        <f>IF(基本情報入力シート!C78="","",基本情報入力シート!C78)</f>
        <v/>
      </c>
      <c r="C53" s="912"/>
      <c r="D53" s="912"/>
      <c r="E53" s="912"/>
      <c r="F53" s="912"/>
      <c r="G53" s="912"/>
      <c r="H53" s="912"/>
      <c r="I53" s="913"/>
      <c r="J53" s="421" t="str">
        <f>IF(基本情報入力シート!M78="","",基本情報入力シート!M78)</f>
        <v/>
      </c>
      <c r="K53" s="422" t="str">
        <f>IF(基本情報入力シート!R78="","",基本情報入力シート!R78)</f>
        <v/>
      </c>
      <c r="L53" s="422" t="str">
        <f>IF(基本情報入力シート!W78="","",基本情報入力シート!W78)</f>
        <v/>
      </c>
      <c r="M53" s="421" t="str">
        <f>IF(基本情報入力シート!X78="","",基本情報入力シート!X78)</f>
        <v/>
      </c>
      <c r="N53" s="164" t="str">
        <f>IF(基本情報入力シート!Y78="","",基本情報入力シート!Y78)</f>
        <v/>
      </c>
      <c r="O53" s="171"/>
      <c r="P53" s="531"/>
      <c r="Q53" s="936"/>
      <c r="R53" s="937"/>
      <c r="S53" s="161" t="str">
        <f>IFERROR(ROUNDDOWN(Q53*VLOOKUP(N53,【参考】数式用!$AR$2:$AW$48,MATCH(P53,【参考】数式用!$AT$4:$AW$4)+2,FALSE)*0.5, 0), "")</f>
        <v/>
      </c>
      <c r="T53" s="535"/>
      <c r="U53" s="163" t="str">
        <f>IFERROR(IF(AG53&lt;&gt;"",Q53*VLOOKUP(N53,【参考】数式用!$AG$2:$AL$48,MATCH(P53,【参考】数式用!$AI$4:$AL$4,0)+2,0), ""), "")</f>
        <v/>
      </c>
      <c r="V53" s="45"/>
      <c r="W53" s="934"/>
      <c r="X53" s="935"/>
      <c r="Y53" s="46"/>
      <c r="Z53" s="52"/>
      <c r="AA53" s="162" t="str">
        <f>IFERROR(IF(Y53="ー", "", ROUNDDOWN(Z53*VLOOKUP(N53,【参考】数式用!$AR$2:$AW$48,MATCH(Y53,【参考】数式用!$AT$4:$AW$4)+2,FALSE)*0.5, 0)), "")</f>
        <v/>
      </c>
      <c r="AB53" s="53"/>
      <c r="AC53" s="904" t="str">
        <f>IFERROR(IF(AG53&lt;&gt;"",Z53*VLOOKUP(N53,【参考】数式用!$AG$2:$AL$48,MATCH(Y53,【参考】数式用!$AI$4:$AL$4,0)+2,0), ""), "")</f>
        <v/>
      </c>
      <c r="AD53" s="904"/>
      <c r="AE53" s="425"/>
      <c r="AF53" s="57"/>
      <c r="AG53" s="438" t="str">
        <f>IFERROR(VLOOKUP(O53, 【参考】数式用!$AY$5:$AY$13, 1, FALSE), "")</f>
        <v/>
      </c>
      <c r="AH53" s="439" t="str">
        <f>IFERROR(VLOOKUP(N53, 【参考】数式用!$BA$2:$BB$48, 2, FALSE), "")</f>
        <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11" t="str">
        <f>IF(基本情報入力シート!C79="","",基本情報入力シート!C79)</f>
        <v/>
      </c>
      <c r="C54" s="912"/>
      <c r="D54" s="912"/>
      <c r="E54" s="912"/>
      <c r="F54" s="912"/>
      <c r="G54" s="912"/>
      <c r="H54" s="912"/>
      <c r="I54" s="913"/>
      <c r="J54" s="421" t="str">
        <f>IF(基本情報入力シート!M79="","",基本情報入力シート!M79)</f>
        <v/>
      </c>
      <c r="K54" s="422" t="str">
        <f>IF(基本情報入力シート!R79="","",基本情報入力シート!R79)</f>
        <v/>
      </c>
      <c r="L54" s="422" t="str">
        <f>IF(基本情報入力シート!W79="","",基本情報入力シート!W79)</f>
        <v/>
      </c>
      <c r="M54" s="421" t="str">
        <f>IF(基本情報入力シート!X79="","",基本情報入力シート!X79)</f>
        <v/>
      </c>
      <c r="N54" s="164" t="str">
        <f>IF(基本情報入力シート!Y79="","",基本情報入力シート!Y79)</f>
        <v/>
      </c>
      <c r="O54" s="171"/>
      <c r="P54" s="531"/>
      <c r="Q54" s="936"/>
      <c r="R54" s="937"/>
      <c r="S54" s="161" t="str">
        <f>IFERROR(ROUNDDOWN(Q54*VLOOKUP(N54,【参考】数式用!$AR$2:$AW$48,MATCH(P54,【参考】数式用!$AT$4:$AW$4)+2,FALSE)*0.5, 0), "")</f>
        <v/>
      </c>
      <c r="T54" s="534"/>
      <c r="U54" s="163" t="str">
        <f>IFERROR(IF(AG54&lt;&gt;"",Q54*VLOOKUP(N54,【参考】数式用!$AG$2:$AL$48,MATCH(P54,【参考】数式用!$AI$4:$AL$4,0)+2,0), ""), "")</f>
        <v/>
      </c>
      <c r="V54" s="45"/>
      <c r="W54" s="934"/>
      <c r="X54" s="935"/>
      <c r="Y54" s="46"/>
      <c r="Z54" s="52"/>
      <c r="AA54" s="162" t="str">
        <f>IFERROR(IF(Y54="ー", "", ROUNDDOWN(Z54*VLOOKUP(N54,【参考】数式用!$AR$2:$AW$48,MATCH(Y54,【参考】数式用!$AT$4:$AW$4)+2,FALSE)*0.5, 0)), "")</f>
        <v/>
      </c>
      <c r="AB54" s="53"/>
      <c r="AC54" s="904" t="str">
        <f>IFERROR(IF(AG54&lt;&gt;"",Z54*VLOOKUP(N54,【参考】数式用!$AG$2:$AL$48,MATCH(Y54,【参考】数式用!$AI$4:$AL$4,0)+2,0), ""), "")</f>
        <v/>
      </c>
      <c r="AD54" s="904"/>
      <c r="AE54" s="425"/>
      <c r="AF54" s="57"/>
      <c r="AG54" s="438" t="str">
        <f>IFERROR(VLOOKUP(O54, 【参考】数式用!$AY$5:$AY$13, 1, FALSE), "")</f>
        <v/>
      </c>
      <c r="AH54" s="439" t="str">
        <f>IFERROR(VLOOKUP(N54, 【参考】数式用!$BA$2:$BB$48, 2, FALSE), "")</f>
        <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11" t="str">
        <f>IF(基本情報入力シート!C80="","",基本情報入力シート!C80)</f>
        <v/>
      </c>
      <c r="C55" s="912"/>
      <c r="D55" s="912"/>
      <c r="E55" s="912"/>
      <c r="F55" s="912"/>
      <c r="G55" s="912"/>
      <c r="H55" s="912"/>
      <c r="I55" s="913"/>
      <c r="J55" s="421" t="str">
        <f>IF(基本情報入力シート!M80="","",基本情報入力シート!M80)</f>
        <v/>
      </c>
      <c r="K55" s="422" t="str">
        <f>IF(基本情報入力シート!R80="","",基本情報入力シート!R80)</f>
        <v/>
      </c>
      <c r="L55" s="422" t="str">
        <f>IF(基本情報入力シート!W80="","",基本情報入力シート!W80)</f>
        <v/>
      </c>
      <c r="M55" s="421" t="str">
        <f>IF(基本情報入力シート!X80="","",基本情報入力シート!X80)</f>
        <v/>
      </c>
      <c r="N55" s="164" t="str">
        <f>IF(基本情報入力シート!Y80="","",基本情報入力シート!Y80)</f>
        <v/>
      </c>
      <c r="O55" s="171"/>
      <c r="P55" s="532"/>
      <c r="Q55" s="936"/>
      <c r="R55" s="937"/>
      <c r="S55" s="161" t="str">
        <f>IFERROR(ROUNDDOWN(Q55*VLOOKUP(N55,【参考】数式用!$AR$2:$AW$48,MATCH(P55,【参考】数式用!$AT$4:$AW$4)+2,FALSE)*0.5, 0), "")</f>
        <v/>
      </c>
      <c r="T55" s="534"/>
      <c r="U55" s="163" t="str">
        <f>IFERROR(IF(AG55&lt;&gt;"",Q55*VLOOKUP(N55,【参考】数式用!$AG$2:$AL$48,MATCH(P55,【参考】数式用!$AI$4:$AL$4,0)+2,0), ""), "")</f>
        <v/>
      </c>
      <c r="V55" s="45"/>
      <c r="W55" s="934"/>
      <c r="X55" s="935"/>
      <c r="Y55" s="46"/>
      <c r="Z55" s="52"/>
      <c r="AA55" s="162" t="str">
        <f>IFERROR(IF(Y55="ー", "", ROUNDDOWN(Z55*VLOOKUP(N55,【参考】数式用!$AR$2:$AW$48,MATCH(Y55,【参考】数式用!$AT$4:$AW$4)+2,FALSE)*0.5, 0)), "")</f>
        <v/>
      </c>
      <c r="AB55" s="53"/>
      <c r="AC55" s="904" t="str">
        <f>IFERROR(IF(AG55&lt;&gt;"",Z55*VLOOKUP(N55,【参考】数式用!$AG$2:$AL$48,MATCH(Y55,【参考】数式用!$AI$4:$AL$4,0)+2,0), ""), "")</f>
        <v/>
      </c>
      <c r="AD55" s="904"/>
      <c r="AE55" s="425"/>
      <c r="AF55" s="57"/>
      <c r="AG55" s="438" t="str">
        <f>IFERROR(VLOOKUP(O55, 【参考】数式用!$AY$5:$AY$13, 1, FALSE), "")</f>
        <v/>
      </c>
      <c r="AH55" s="439" t="str">
        <f>IFERROR(VLOOKUP(N55, 【参考】数式用!$BA$2:$BB$48, 2, FALSE), "")</f>
        <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11" t="str">
        <f>IF(基本情報入力シート!C81="","",基本情報入力シート!C81)</f>
        <v/>
      </c>
      <c r="C56" s="912"/>
      <c r="D56" s="912"/>
      <c r="E56" s="912"/>
      <c r="F56" s="912"/>
      <c r="G56" s="912"/>
      <c r="H56" s="912"/>
      <c r="I56" s="913"/>
      <c r="J56" s="421" t="str">
        <f>IF(基本情報入力シート!M81="","",基本情報入力シート!M81)</f>
        <v/>
      </c>
      <c r="K56" s="422" t="str">
        <f>IF(基本情報入力シート!R81="","",基本情報入力シート!R81)</f>
        <v/>
      </c>
      <c r="L56" s="422" t="str">
        <f>IF(基本情報入力シート!W81="","",基本情報入力シート!W81)</f>
        <v/>
      </c>
      <c r="M56" s="421" t="str">
        <f>IF(基本情報入力シート!X81="","",基本情報入力シート!X81)</f>
        <v/>
      </c>
      <c r="N56" s="164" t="str">
        <f>IF(基本情報入力シート!Y81="","",基本情報入力シート!Y81)</f>
        <v/>
      </c>
      <c r="O56" s="171"/>
      <c r="P56" s="532"/>
      <c r="Q56" s="936"/>
      <c r="R56" s="937"/>
      <c r="S56" s="161" t="str">
        <f>IFERROR(ROUNDDOWN(Q56*VLOOKUP(N56,【参考】数式用!$AR$2:$AW$48,MATCH(P56,【参考】数式用!$AT$4:$AW$4)+2,FALSE)*0.5, 0), "")</f>
        <v/>
      </c>
      <c r="T56" s="535"/>
      <c r="U56" s="163" t="str">
        <f>IFERROR(IF(AG56&lt;&gt;"",Q56*VLOOKUP(N56,【参考】数式用!$AG$2:$AL$48,MATCH(P56,【参考】数式用!$AI$4:$AL$4,0)+2,0), ""), "")</f>
        <v/>
      </c>
      <c r="V56" s="45"/>
      <c r="W56" s="934"/>
      <c r="X56" s="935"/>
      <c r="Y56" s="46"/>
      <c r="Z56" s="52"/>
      <c r="AA56" s="162" t="str">
        <f>IFERROR(IF(Y56="ー", "", ROUNDDOWN(Z56*VLOOKUP(N56,【参考】数式用!$AR$2:$AW$48,MATCH(Y56,【参考】数式用!$AT$4:$AW$4)+2,FALSE)*0.5, 0)), "")</f>
        <v/>
      </c>
      <c r="AB56" s="53"/>
      <c r="AC56" s="904" t="str">
        <f>IFERROR(IF(AG56&lt;&gt;"",Z56*VLOOKUP(N56,【参考】数式用!$AG$2:$AL$48,MATCH(Y56,【参考】数式用!$AI$4:$AL$4,0)+2,0), ""), "")</f>
        <v/>
      </c>
      <c r="AD56" s="904"/>
      <c r="AE56" s="425"/>
      <c r="AF56" s="57"/>
      <c r="AG56" s="438" t="str">
        <f>IFERROR(VLOOKUP(O56, 【参考】数式用!$AY$5:$AY$13, 1, FALSE), "")</f>
        <v/>
      </c>
      <c r="AH56" s="439" t="str">
        <f>IFERROR(VLOOKUP(N56, 【参考】数式用!$BA$2:$BB$48, 2, FALSE), "")</f>
        <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11" t="str">
        <f>IF(基本情報入力シート!C82="","",基本情報入力シート!C82)</f>
        <v/>
      </c>
      <c r="C57" s="912"/>
      <c r="D57" s="912"/>
      <c r="E57" s="912"/>
      <c r="F57" s="912"/>
      <c r="G57" s="912"/>
      <c r="H57" s="912"/>
      <c r="I57" s="913"/>
      <c r="J57" s="421" t="str">
        <f>IF(基本情報入力シート!M82="","",基本情報入力シート!M82)</f>
        <v/>
      </c>
      <c r="K57" s="422" t="str">
        <f>IF(基本情報入力シート!R82="","",基本情報入力シート!R82)</f>
        <v/>
      </c>
      <c r="L57" s="422" t="str">
        <f>IF(基本情報入力シート!W82="","",基本情報入力シート!W82)</f>
        <v/>
      </c>
      <c r="M57" s="421" t="str">
        <f>IF(基本情報入力シート!X82="","",基本情報入力シート!X82)</f>
        <v/>
      </c>
      <c r="N57" s="164" t="str">
        <f>IF(基本情報入力シート!Y82="","",基本情報入力シート!Y82)</f>
        <v/>
      </c>
      <c r="O57" s="171"/>
      <c r="P57" s="531"/>
      <c r="Q57" s="936"/>
      <c r="R57" s="937"/>
      <c r="S57" s="161" t="str">
        <f>IFERROR(ROUNDDOWN(Q57*VLOOKUP(N57,【参考】数式用!$AR$2:$AW$48,MATCH(P57,【参考】数式用!$AT$4:$AW$4)+2,FALSE)*0.5, 0), "")</f>
        <v/>
      </c>
      <c r="T57" s="534"/>
      <c r="U57" s="163" t="str">
        <f>IFERROR(IF(AG57&lt;&gt;"",Q57*VLOOKUP(N57,【参考】数式用!$AG$2:$AL$48,MATCH(P57,【参考】数式用!$AI$4:$AL$4,0)+2,0), ""), "")</f>
        <v/>
      </c>
      <c r="V57" s="45"/>
      <c r="W57" s="934"/>
      <c r="X57" s="935"/>
      <c r="Y57" s="46"/>
      <c r="Z57" s="52"/>
      <c r="AA57" s="162" t="str">
        <f>IFERROR(IF(Y57="ー", "", ROUNDDOWN(Z57*VLOOKUP(N57,【参考】数式用!$AR$2:$AW$48,MATCH(Y57,【参考】数式用!$AT$4:$AW$4)+2,FALSE)*0.5, 0)), "")</f>
        <v/>
      </c>
      <c r="AB57" s="53"/>
      <c r="AC57" s="904" t="str">
        <f>IFERROR(IF(AG57&lt;&gt;"",Z57*VLOOKUP(N57,【参考】数式用!$AG$2:$AL$48,MATCH(Y57,【参考】数式用!$AI$4:$AL$4,0)+2,0), ""), "")</f>
        <v/>
      </c>
      <c r="AD57" s="904"/>
      <c r="AE57" s="425"/>
      <c r="AF57" s="57"/>
      <c r="AG57" s="438" t="str">
        <f>IFERROR(VLOOKUP(O57, 【参考】数式用!$AY$5:$AY$13, 1, FALSE), "")</f>
        <v/>
      </c>
      <c r="AH57" s="439" t="str">
        <f>IFERROR(VLOOKUP(N57, 【参考】数式用!$BA$2:$BB$48, 2, FALSE), "")</f>
        <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11" t="str">
        <f>IF(基本情報入力シート!C83="","",基本情報入力シート!C83)</f>
        <v/>
      </c>
      <c r="C58" s="912"/>
      <c r="D58" s="912"/>
      <c r="E58" s="912"/>
      <c r="F58" s="912"/>
      <c r="G58" s="912"/>
      <c r="H58" s="912"/>
      <c r="I58" s="913"/>
      <c r="J58" s="421" t="str">
        <f>IF(基本情報入力シート!M83="","",基本情報入力シート!M83)</f>
        <v/>
      </c>
      <c r="K58" s="422" t="str">
        <f>IF(基本情報入力シート!R83="","",基本情報入力シート!R83)</f>
        <v/>
      </c>
      <c r="L58" s="422" t="str">
        <f>IF(基本情報入力シート!W83="","",基本情報入力シート!W83)</f>
        <v/>
      </c>
      <c r="M58" s="421" t="str">
        <f>IF(基本情報入力シート!X83="","",基本情報入力シート!X83)</f>
        <v/>
      </c>
      <c r="N58" s="164" t="str">
        <f>IF(基本情報入力シート!Y83="","",基本情報入力シート!Y83)</f>
        <v/>
      </c>
      <c r="O58" s="171"/>
      <c r="P58" s="532"/>
      <c r="Q58" s="936"/>
      <c r="R58" s="937"/>
      <c r="S58" s="161" t="str">
        <f>IFERROR(ROUNDDOWN(Q58*VLOOKUP(N58,【参考】数式用!$AR$2:$AW$48,MATCH(P58,【参考】数式用!$AT$4:$AW$4)+2,FALSE)*0.5, 0), "")</f>
        <v/>
      </c>
      <c r="T58" s="534"/>
      <c r="U58" s="163" t="str">
        <f>IFERROR(IF(AG58&lt;&gt;"",Q58*VLOOKUP(N58,【参考】数式用!$AG$2:$AL$48,MATCH(P58,【参考】数式用!$AI$4:$AL$4,0)+2,0), ""), "")</f>
        <v/>
      </c>
      <c r="V58" s="45"/>
      <c r="W58" s="934"/>
      <c r="X58" s="935"/>
      <c r="Y58" s="46"/>
      <c r="Z58" s="52"/>
      <c r="AA58" s="162" t="str">
        <f>IFERROR(IF(Y58="ー", "", ROUNDDOWN(Z58*VLOOKUP(N58,【参考】数式用!$AR$2:$AW$48,MATCH(Y58,【参考】数式用!$AT$4:$AW$4)+2,FALSE)*0.5, 0)), "")</f>
        <v/>
      </c>
      <c r="AB58" s="53"/>
      <c r="AC58" s="904" t="str">
        <f>IFERROR(IF(AG58&lt;&gt;"",Z58*VLOOKUP(N58,【参考】数式用!$AG$2:$AL$48,MATCH(Y58,【参考】数式用!$AI$4:$AL$4,0)+2,0), ""), "")</f>
        <v/>
      </c>
      <c r="AD58" s="904"/>
      <c r="AE58" s="425"/>
      <c r="AF58" s="57"/>
      <c r="AG58" s="438" t="str">
        <f>IFERROR(VLOOKUP(O58, 【参考】数式用!$AY$5:$AY$13, 1, FALSE), "")</f>
        <v/>
      </c>
      <c r="AH58" s="439" t="str">
        <f>IFERROR(VLOOKUP(N58, 【参考】数式用!$BA$2:$BB$48, 2, FALSE), "")</f>
        <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11" t="str">
        <f>IF(基本情報入力シート!C84="","",基本情報入力シート!C84)</f>
        <v/>
      </c>
      <c r="C59" s="912"/>
      <c r="D59" s="912"/>
      <c r="E59" s="912"/>
      <c r="F59" s="912"/>
      <c r="G59" s="912"/>
      <c r="H59" s="912"/>
      <c r="I59" s="913"/>
      <c r="J59" s="421" t="str">
        <f>IF(基本情報入力シート!M84="","",基本情報入力シート!M84)</f>
        <v/>
      </c>
      <c r="K59" s="422" t="str">
        <f>IF(基本情報入力シート!R84="","",基本情報入力シート!R84)</f>
        <v/>
      </c>
      <c r="L59" s="422" t="str">
        <f>IF(基本情報入力シート!W84="","",基本情報入力シート!W84)</f>
        <v/>
      </c>
      <c r="M59" s="421" t="str">
        <f>IF(基本情報入力シート!X84="","",基本情報入力シート!X84)</f>
        <v/>
      </c>
      <c r="N59" s="164" t="str">
        <f>IF(基本情報入力シート!Y84="","",基本情報入力シート!Y84)</f>
        <v/>
      </c>
      <c r="O59" s="171"/>
      <c r="P59" s="532"/>
      <c r="Q59" s="936"/>
      <c r="R59" s="937"/>
      <c r="S59" s="161" t="str">
        <f>IFERROR(ROUNDDOWN(Q59*VLOOKUP(N59,【参考】数式用!$AR$2:$AW$48,MATCH(P59,【参考】数式用!$AT$4:$AW$4)+2,FALSE)*0.5, 0), "")</f>
        <v/>
      </c>
      <c r="T59" s="535"/>
      <c r="U59" s="163" t="str">
        <f>IFERROR(IF(AG59&lt;&gt;"",Q59*VLOOKUP(N59,【参考】数式用!$AG$2:$AL$48,MATCH(P59,【参考】数式用!$AI$4:$AL$4,0)+2,0), ""), "")</f>
        <v/>
      </c>
      <c r="V59" s="45"/>
      <c r="W59" s="934"/>
      <c r="X59" s="935"/>
      <c r="Y59" s="46"/>
      <c r="Z59" s="52"/>
      <c r="AA59" s="162" t="str">
        <f>IFERROR(IF(Y59="ー", "", ROUNDDOWN(Z59*VLOOKUP(N59,【参考】数式用!$AR$2:$AW$48,MATCH(Y59,【参考】数式用!$AT$4:$AW$4)+2,FALSE)*0.5, 0)), "")</f>
        <v/>
      </c>
      <c r="AB59" s="53"/>
      <c r="AC59" s="904" t="str">
        <f>IFERROR(IF(AG59&lt;&gt;"",Z59*VLOOKUP(N59,【参考】数式用!$AG$2:$AL$48,MATCH(Y59,【参考】数式用!$AI$4:$AL$4,0)+2,0), ""), "")</f>
        <v/>
      </c>
      <c r="AD59" s="904"/>
      <c r="AE59" s="425"/>
      <c r="AF59" s="57"/>
      <c r="AG59" s="438" t="str">
        <f>IFERROR(VLOOKUP(O59, 【参考】数式用!$AY$5:$AY$13, 1, FALSE), "")</f>
        <v/>
      </c>
      <c r="AH59" s="439" t="str">
        <f>IFERROR(VLOOKUP(N59, 【参考】数式用!$BA$2:$BB$48, 2, FALSE), "")</f>
        <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11" t="str">
        <f>IF(基本情報入力シート!C85="","",基本情報入力シート!C85)</f>
        <v/>
      </c>
      <c r="C60" s="912"/>
      <c r="D60" s="912"/>
      <c r="E60" s="912"/>
      <c r="F60" s="912"/>
      <c r="G60" s="912"/>
      <c r="H60" s="912"/>
      <c r="I60" s="913"/>
      <c r="J60" s="421" t="str">
        <f>IF(基本情報入力シート!M85="","",基本情報入力シート!M85)</f>
        <v/>
      </c>
      <c r="K60" s="422" t="str">
        <f>IF(基本情報入力シート!R85="","",基本情報入力シート!R85)</f>
        <v/>
      </c>
      <c r="L60" s="422" t="str">
        <f>IF(基本情報入力シート!W85="","",基本情報入力シート!W85)</f>
        <v/>
      </c>
      <c r="M60" s="421" t="str">
        <f>IF(基本情報入力シート!X85="","",基本情報入力シート!X85)</f>
        <v/>
      </c>
      <c r="N60" s="164" t="str">
        <f>IF(基本情報入力シート!Y85="","",基本情報入力シート!Y85)</f>
        <v/>
      </c>
      <c r="O60" s="171"/>
      <c r="P60" s="532"/>
      <c r="Q60" s="936"/>
      <c r="R60" s="937"/>
      <c r="S60" s="161" t="str">
        <f>IFERROR(ROUNDDOWN(Q60*VLOOKUP(N60,【参考】数式用!$AR$2:$AW$48,MATCH(P60,【参考】数式用!$AT$4:$AW$4)+2,FALSE)*0.5, 0), "")</f>
        <v/>
      </c>
      <c r="T60" s="534"/>
      <c r="U60" s="163" t="str">
        <f>IFERROR(IF(AG60&lt;&gt;"",Q60*VLOOKUP(N60,【参考】数式用!$AG$2:$AL$48,MATCH(P60,【参考】数式用!$AI$4:$AL$4,0)+2,0), ""), "")</f>
        <v/>
      </c>
      <c r="V60" s="45"/>
      <c r="W60" s="934"/>
      <c r="X60" s="935"/>
      <c r="Y60" s="46"/>
      <c r="Z60" s="52"/>
      <c r="AA60" s="162" t="str">
        <f>IFERROR(IF(Y60="ー", "", ROUNDDOWN(Z60*VLOOKUP(N60,【参考】数式用!$AR$2:$AW$48,MATCH(Y60,【参考】数式用!$AT$4:$AW$4)+2,FALSE)*0.5, 0)), "")</f>
        <v/>
      </c>
      <c r="AB60" s="53"/>
      <c r="AC60" s="904" t="str">
        <f>IFERROR(IF(AG60&lt;&gt;"",Z60*VLOOKUP(N60,【参考】数式用!$AG$2:$AL$48,MATCH(Y60,【参考】数式用!$AI$4:$AL$4,0)+2,0), ""), "")</f>
        <v/>
      </c>
      <c r="AD60" s="904"/>
      <c r="AE60" s="425"/>
      <c r="AF60" s="57"/>
      <c r="AG60" s="438" t="str">
        <f>IFERROR(VLOOKUP(O60, 【参考】数式用!$AY$5:$AY$13, 1, FALSE), "")</f>
        <v/>
      </c>
      <c r="AH60" s="439" t="str">
        <f>IFERROR(VLOOKUP(N60, 【参考】数式用!$BA$2:$BB$48, 2, FALSE), "")</f>
        <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11" t="str">
        <f>IF(基本情報入力シート!C86="","",基本情報入力シート!C86)</f>
        <v/>
      </c>
      <c r="C61" s="912"/>
      <c r="D61" s="912"/>
      <c r="E61" s="912"/>
      <c r="F61" s="912"/>
      <c r="G61" s="912"/>
      <c r="H61" s="912"/>
      <c r="I61" s="9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1010"/>
      <c r="R61" s="1011"/>
      <c r="S61" s="161" t="str">
        <f>IFERROR(ROUNDDOWN(Q61*VLOOKUP(N61,【参考】数式用!$AR$2:$AW$48,MATCH(P61,【参考】数式用!$AT$4:$AW$4)+2,FALSE)*0.5, 0), "")</f>
        <v/>
      </c>
      <c r="T61" s="45"/>
      <c r="U61" s="163" t="str">
        <f>IFERROR(IF(AG61&lt;&gt;"",Q61*VLOOKUP(N61,【参考】数式用!$AG$2:$AL$48,MATCH(P61,【参考】数式用!$AI$4:$AL$4,0)+2,0), ""), "")</f>
        <v/>
      </c>
      <c r="V61" s="45"/>
      <c r="W61" s="934"/>
      <c r="X61" s="935"/>
      <c r="Y61" s="46"/>
      <c r="Z61" s="52"/>
      <c r="AA61" s="162" t="str">
        <f>IFERROR(IF(Y61="ー", "", ROUNDDOWN(Z61*VLOOKUP(N61,【参考】数式用!$AR$2:$AW$48,MATCH(Y61,【参考】数式用!$AT$4:$AW$4)+2,FALSE)*0.5, 0)), "")</f>
        <v/>
      </c>
      <c r="AB61" s="53"/>
      <c r="AC61" s="904" t="str">
        <f>IFERROR(IF(AG61&lt;&gt;"",Z61*VLOOKUP(N61,【参考】数式用!$AG$2:$AL$48,MATCH(Y61,【参考】数式用!$AI$4:$AL$4,0)+2,0), ""), "")</f>
        <v/>
      </c>
      <c r="AD61" s="9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11" t="str">
        <f>IF(基本情報入力シート!C87="","",基本情報入力シート!C87)</f>
        <v/>
      </c>
      <c r="C62" s="912"/>
      <c r="D62" s="912"/>
      <c r="E62" s="912"/>
      <c r="F62" s="912"/>
      <c r="G62" s="912"/>
      <c r="H62" s="912"/>
      <c r="I62" s="9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1010"/>
      <c r="R62" s="1011"/>
      <c r="S62" s="161" t="str">
        <f>IFERROR(ROUNDDOWN(Q62*VLOOKUP(N62,【参考】数式用!$AR$2:$AW$48,MATCH(P62,【参考】数式用!$AT$4:$AW$4)+2,FALSE)*0.5, 0), "")</f>
        <v/>
      </c>
      <c r="T62" s="51"/>
      <c r="U62" s="163" t="str">
        <f>IFERROR(IF(AG62&lt;&gt;"",Q62*VLOOKUP(N62,【参考】数式用!$AG$2:$AL$48,MATCH(P62,【参考】数式用!$AI$4:$AL$4,0)+2,0), ""), "")</f>
        <v/>
      </c>
      <c r="V62" s="45"/>
      <c r="W62" s="934"/>
      <c r="X62" s="935"/>
      <c r="Y62" s="46"/>
      <c r="Z62" s="52"/>
      <c r="AA62" s="162" t="str">
        <f>IFERROR(IF(Y62="ー", "", ROUNDDOWN(Z62*VLOOKUP(N62,【参考】数式用!$AR$2:$AW$48,MATCH(Y62,【参考】数式用!$AT$4:$AW$4)+2,FALSE)*0.5, 0)), "")</f>
        <v/>
      </c>
      <c r="AB62" s="53"/>
      <c r="AC62" s="904" t="str">
        <f>IFERROR(IF(AG62&lt;&gt;"",Z62*VLOOKUP(N62,【参考】数式用!$AG$2:$AL$48,MATCH(Y62,【参考】数式用!$AI$4:$AL$4,0)+2,0), ""), "")</f>
        <v/>
      </c>
      <c r="AD62" s="9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11" t="str">
        <f>IF(基本情報入力シート!C88="","",基本情報入力シート!C88)</f>
        <v/>
      </c>
      <c r="C63" s="912"/>
      <c r="D63" s="912"/>
      <c r="E63" s="912"/>
      <c r="F63" s="912"/>
      <c r="G63" s="912"/>
      <c r="H63" s="912"/>
      <c r="I63" s="9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1010"/>
      <c r="R63" s="1011"/>
      <c r="S63" s="161" t="str">
        <f>IFERROR(ROUNDDOWN(Q63*VLOOKUP(N63,【参考】数式用!$AR$2:$AW$48,MATCH(P63,【参考】数式用!$AT$4:$AW$4)+2,FALSE)*0.5, 0), "")</f>
        <v/>
      </c>
      <c r="T63" s="51"/>
      <c r="U63" s="163" t="str">
        <f>IFERROR(IF(AG63&lt;&gt;"",Q63*VLOOKUP(N63,【参考】数式用!$AG$2:$AL$48,MATCH(P63,【参考】数式用!$AI$4:$AL$4,0)+2,0), ""), "")</f>
        <v/>
      </c>
      <c r="V63" s="45"/>
      <c r="W63" s="934"/>
      <c r="X63" s="935"/>
      <c r="Y63" s="46"/>
      <c r="Z63" s="52"/>
      <c r="AA63" s="162" t="str">
        <f>IFERROR(IF(Y63="ー", "", ROUNDDOWN(Z63*VLOOKUP(N63,【参考】数式用!$AR$2:$AW$48,MATCH(Y63,【参考】数式用!$AT$4:$AW$4)+2,FALSE)*0.5, 0)), "")</f>
        <v/>
      </c>
      <c r="AB63" s="53"/>
      <c r="AC63" s="904" t="str">
        <f>IFERROR(IF(AG63&lt;&gt;"",Z63*VLOOKUP(N63,【参考】数式用!$AG$2:$AL$48,MATCH(Y63,【参考】数式用!$AI$4:$AL$4,0)+2,0), ""), "")</f>
        <v/>
      </c>
      <c r="AD63" s="9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11" t="str">
        <f>IF(基本情報入力シート!C89="","",基本情報入力シート!C89)</f>
        <v/>
      </c>
      <c r="C64" s="912"/>
      <c r="D64" s="912"/>
      <c r="E64" s="912"/>
      <c r="F64" s="912"/>
      <c r="G64" s="912"/>
      <c r="H64" s="912"/>
      <c r="I64" s="9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1010"/>
      <c r="R64" s="1011"/>
      <c r="S64" s="161" t="str">
        <f>IFERROR(ROUNDDOWN(Q64*VLOOKUP(N64,【参考】数式用!$AR$2:$AW$48,MATCH(P64,【参考】数式用!$AT$4:$AW$4)+2,FALSE)*0.5, 0), "")</f>
        <v/>
      </c>
      <c r="T64" s="51"/>
      <c r="U64" s="163" t="str">
        <f>IFERROR(IF(AG64&lt;&gt;"",Q64*VLOOKUP(N64,【参考】数式用!$AG$2:$AL$48,MATCH(P64,【参考】数式用!$AI$4:$AL$4,0)+2,0), ""), "")</f>
        <v/>
      </c>
      <c r="V64" s="45"/>
      <c r="W64" s="934"/>
      <c r="X64" s="935"/>
      <c r="Y64" s="46"/>
      <c r="Z64" s="52"/>
      <c r="AA64" s="162" t="str">
        <f>IFERROR(IF(Y64="ー", "", ROUNDDOWN(Z64*VLOOKUP(N64,【参考】数式用!$AR$2:$AW$48,MATCH(Y64,【参考】数式用!$AT$4:$AW$4)+2,FALSE)*0.5, 0)), "")</f>
        <v/>
      </c>
      <c r="AB64" s="53"/>
      <c r="AC64" s="904" t="str">
        <f>IFERROR(IF(AG64&lt;&gt;"",Z64*VLOOKUP(N64,【参考】数式用!$AG$2:$AL$48,MATCH(Y64,【参考】数式用!$AI$4:$AL$4,0)+2,0), ""), "")</f>
        <v/>
      </c>
      <c r="AD64" s="9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11" t="str">
        <f>IF(基本情報入力シート!C90="","",基本情報入力シート!C90)</f>
        <v/>
      </c>
      <c r="C65" s="912"/>
      <c r="D65" s="912"/>
      <c r="E65" s="912"/>
      <c r="F65" s="912"/>
      <c r="G65" s="912"/>
      <c r="H65" s="912"/>
      <c r="I65" s="9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1010"/>
      <c r="R65" s="1011"/>
      <c r="S65" s="161" t="str">
        <f>IFERROR(ROUNDDOWN(Q65*VLOOKUP(N65,【参考】数式用!$AR$2:$AW$48,MATCH(P65,【参考】数式用!$AT$4:$AW$4)+2,FALSE)*0.5, 0), "")</f>
        <v/>
      </c>
      <c r="T65" s="51"/>
      <c r="U65" s="163" t="str">
        <f>IFERROR(IF(AG65&lt;&gt;"",Q65*VLOOKUP(N65,【参考】数式用!$AG$2:$AL$48,MATCH(P65,【参考】数式用!$AI$4:$AL$4,0)+2,0), ""), "")</f>
        <v/>
      </c>
      <c r="V65" s="45"/>
      <c r="W65" s="934"/>
      <c r="X65" s="935"/>
      <c r="Y65" s="46"/>
      <c r="Z65" s="52"/>
      <c r="AA65" s="162" t="str">
        <f>IFERROR(IF(Y65="ー", "", ROUNDDOWN(Z65*VLOOKUP(N65,【参考】数式用!$AR$2:$AW$48,MATCH(Y65,【参考】数式用!$AT$4:$AW$4)+2,FALSE)*0.5, 0)), "")</f>
        <v/>
      </c>
      <c r="AB65" s="53"/>
      <c r="AC65" s="904" t="str">
        <f>IFERROR(IF(AG65&lt;&gt;"",Z65*VLOOKUP(N65,【参考】数式用!$AG$2:$AL$48,MATCH(Y65,【参考】数式用!$AI$4:$AL$4,0)+2,0), ""), "")</f>
        <v/>
      </c>
      <c r="AD65" s="9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11" t="str">
        <f>IF(基本情報入力シート!C91="","",基本情報入力シート!C91)</f>
        <v/>
      </c>
      <c r="C66" s="912"/>
      <c r="D66" s="912"/>
      <c r="E66" s="912"/>
      <c r="F66" s="912"/>
      <c r="G66" s="912"/>
      <c r="H66" s="912"/>
      <c r="I66" s="9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1010"/>
      <c r="R66" s="1011"/>
      <c r="S66" s="161" t="str">
        <f>IFERROR(ROUNDDOWN(Q66*VLOOKUP(N66,【参考】数式用!$AR$2:$AW$48,MATCH(P66,【参考】数式用!$AT$4:$AW$4)+2,FALSE)*0.5, 0), "")</f>
        <v/>
      </c>
      <c r="T66" s="51"/>
      <c r="U66" s="163" t="str">
        <f>IFERROR(IF(AG66&lt;&gt;"",Q66*VLOOKUP(N66,【参考】数式用!$AG$2:$AL$48,MATCH(P66,【参考】数式用!$AI$4:$AL$4,0)+2,0), ""), "")</f>
        <v/>
      </c>
      <c r="V66" s="45"/>
      <c r="W66" s="934"/>
      <c r="X66" s="935"/>
      <c r="Y66" s="46"/>
      <c r="Z66" s="52"/>
      <c r="AA66" s="162" t="str">
        <f>IFERROR(IF(Y66="ー", "", ROUNDDOWN(Z66*VLOOKUP(N66,【参考】数式用!$AR$2:$AW$48,MATCH(Y66,【参考】数式用!$AT$4:$AW$4)+2,FALSE)*0.5, 0)), "")</f>
        <v/>
      </c>
      <c r="AB66" s="53"/>
      <c r="AC66" s="904" t="str">
        <f>IFERROR(IF(AG66&lt;&gt;"",Z66*VLOOKUP(N66,【参考】数式用!$AG$2:$AL$48,MATCH(Y66,【参考】数式用!$AI$4:$AL$4,0)+2,0), ""), "")</f>
        <v/>
      </c>
      <c r="AD66" s="9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11" t="str">
        <f>IF(基本情報入力シート!C92="","",基本情報入力シート!C92)</f>
        <v/>
      </c>
      <c r="C67" s="912"/>
      <c r="D67" s="912"/>
      <c r="E67" s="912"/>
      <c r="F67" s="912"/>
      <c r="G67" s="912"/>
      <c r="H67" s="912"/>
      <c r="I67" s="9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1010"/>
      <c r="R67" s="1011"/>
      <c r="S67" s="161" t="str">
        <f>IFERROR(ROUNDDOWN(Q67*VLOOKUP(N67,【参考】数式用!$AR$2:$AW$48,MATCH(P67,【参考】数式用!$AT$4:$AW$4)+2,FALSE)*0.5, 0), "")</f>
        <v/>
      </c>
      <c r="T67" s="51"/>
      <c r="U67" s="163" t="str">
        <f>IFERROR(IF(AG67&lt;&gt;"",Q67*VLOOKUP(N67,【参考】数式用!$AG$2:$AL$48,MATCH(P67,【参考】数式用!$AI$4:$AL$4,0)+2,0), ""), "")</f>
        <v/>
      </c>
      <c r="V67" s="45"/>
      <c r="W67" s="934"/>
      <c r="X67" s="935"/>
      <c r="Y67" s="46"/>
      <c r="Z67" s="52"/>
      <c r="AA67" s="162" t="str">
        <f>IFERROR(IF(Y67="ー", "", ROUNDDOWN(Z67*VLOOKUP(N67,【参考】数式用!$AR$2:$AW$48,MATCH(Y67,【参考】数式用!$AT$4:$AW$4)+2,FALSE)*0.5, 0)), "")</f>
        <v/>
      </c>
      <c r="AB67" s="53"/>
      <c r="AC67" s="904" t="str">
        <f>IFERROR(IF(AG67&lt;&gt;"",Z67*VLOOKUP(N67,【参考】数式用!$AG$2:$AL$48,MATCH(Y67,【参考】数式用!$AI$4:$AL$4,0)+2,0), ""), "")</f>
        <v/>
      </c>
      <c r="AD67" s="9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11" t="str">
        <f>IF(基本情報入力シート!C93="","",基本情報入力シート!C93)</f>
        <v/>
      </c>
      <c r="C68" s="912"/>
      <c r="D68" s="912"/>
      <c r="E68" s="912"/>
      <c r="F68" s="912"/>
      <c r="G68" s="912"/>
      <c r="H68" s="912"/>
      <c r="I68" s="9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1010"/>
      <c r="R68" s="1011"/>
      <c r="S68" s="161" t="str">
        <f>IFERROR(ROUNDDOWN(Q68*VLOOKUP(N68,【参考】数式用!$AR$2:$AW$48,MATCH(P68,【参考】数式用!$AT$4:$AW$4)+2,FALSE)*0.5, 0), "")</f>
        <v/>
      </c>
      <c r="T68" s="51"/>
      <c r="U68" s="163" t="str">
        <f>IFERROR(IF(AG68&lt;&gt;"",Q68*VLOOKUP(N68,【参考】数式用!$AG$2:$AL$48,MATCH(P68,【参考】数式用!$AI$4:$AL$4,0)+2,0), ""), "")</f>
        <v/>
      </c>
      <c r="V68" s="45"/>
      <c r="W68" s="934"/>
      <c r="X68" s="935"/>
      <c r="Y68" s="46"/>
      <c r="Z68" s="52"/>
      <c r="AA68" s="162" t="str">
        <f>IFERROR(IF(Y68="ー", "", ROUNDDOWN(Z68*VLOOKUP(N68,【参考】数式用!$AR$2:$AW$48,MATCH(Y68,【参考】数式用!$AT$4:$AW$4)+2,FALSE)*0.5, 0)), "")</f>
        <v/>
      </c>
      <c r="AB68" s="53"/>
      <c r="AC68" s="904" t="str">
        <f>IFERROR(IF(AG68&lt;&gt;"",Z68*VLOOKUP(N68,【参考】数式用!$AG$2:$AL$48,MATCH(Y68,【参考】数式用!$AI$4:$AL$4,0)+2,0), ""), "")</f>
        <v/>
      </c>
      <c r="AD68" s="9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11" t="str">
        <f>IF(基本情報入力シート!C94="","",基本情報入力シート!C94)</f>
        <v/>
      </c>
      <c r="C69" s="912"/>
      <c r="D69" s="912"/>
      <c r="E69" s="912"/>
      <c r="F69" s="912"/>
      <c r="G69" s="912"/>
      <c r="H69" s="912"/>
      <c r="I69" s="9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1010"/>
      <c r="R69" s="1011"/>
      <c r="S69" s="161" t="str">
        <f>IFERROR(ROUNDDOWN(Q69*VLOOKUP(N69,【参考】数式用!$AR$2:$AW$48,MATCH(P69,【参考】数式用!$AT$4:$AW$4)+2,FALSE)*0.5, 0), "")</f>
        <v/>
      </c>
      <c r="T69" s="51"/>
      <c r="U69" s="163" t="str">
        <f>IFERROR(IF(AG69&lt;&gt;"",Q69*VLOOKUP(N69,【参考】数式用!$AG$2:$AL$48,MATCH(P69,【参考】数式用!$AI$4:$AL$4,0)+2,0), ""), "")</f>
        <v/>
      </c>
      <c r="V69" s="45"/>
      <c r="W69" s="934"/>
      <c r="X69" s="935"/>
      <c r="Y69" s="46"/>
      <c r="Z69" s="52"/>
      <c r="AA69" s="162" t="str">
        <f>IFERROR(IF(Y69="ー", "", ROUNDDOWN(Z69*VLOOKUP(N69,【参考】数式用!$AR$2:$AW$48,MATCH(Y69,【参考】数式用!$AT$4:$AW$4)+2,FALSE)*0.5, 0)), "")</f>
        <v/>
      </c>
      <c r="AB69" s="53"/>
      <c r="AC69" s="904" t="str">
        <f>IFERROR(IF(AG69&lt;&gt;"",Z69*VLOOKUP(N69,【参考】数式用!$AG$2:$AL$48,MATCH(Y69,【参考】数式用!$AI$4:$AL$4,0)+2,0), ""), "")</f>
        <v/>
      </c>
      <c r="AD69" s="9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11" t="str">
        <f>IF(基本情報入力シート!C95="","",基本情報入力シート!C95)</f>
        <v/>
      </c>
      <c r="C70" s="912"/>
      <c r="D70" s="912"/>
      <c r="E70" s="912"/>
      <c r="F70" s="912"/>
      <c r="G70" s="912"/>
      <c r="H70" s="912"/>
      <c r="I70" s="9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1010"/>
      <c r="R70" s="1011"/>
      <c r="S70" s="161" t="str">
        <f>IFERROR(ROUNDDOWN(Q70*VLOOKUP(N70,【参考】数式用!$AR$2:$AW$48,MATCH(P70,【参考】数式用!$AT$4:$AW$4)+2,FALSE)*0.5, 0), "")</f>
        <v/>
      </c>
      <c r="T70" s="51"/>
      <c r="U70" s="163" t="str">
        <f>IFERROR(IF(AG70&lt;&gt;"",Q70*VLOOKUP(N70,【参考】数式用!$AG$2:$AL$48,MATCH(P70,【参考】数式用!$AI$4:$AL$4,0)+2,0), ""), "")</f>
        <v/>
      </c>
      <c r="V70" s="45"/>
      <c r="W70" s="934"/>
      <c r="X70" s="935"/>
      <c r="Y70" s="46"/>
      <c r="Z70" s="52"/>
      <c r="AA70" s="162" t="str">
        <f>IFERROR(IF(Y70="ー", "", ROUNDDOWN(Z70*VLOOKUP(N70,【参考】数式用!$AR$2:$AW$48,MATCH(Y70,【参考】数式用!$AT$4:$AW$4)+2,FALSE)*0.5, 0)), "")</f>
        <v/>
      </c>
      <c r="AB70" s="53"/>
      <c r="AC70" s="904" t="str">
        <f>IFERROR(IF(AG70&lt;&gt;"",Z70*VLOOKUP(N70,【参考】数式用!$AG$2:$AL$48,MATCH(Y70,【参考】数式用!$AI$4:$AL$4,0)+2,0), ""), "")</f>
        <v/>
      </c>
      <c r="AD70" s="9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11" t="str">
        <f>IF(基本情報入力シート!C96="","",基本情報入力シート!C96)</f>
        <v/>
      </c>
      <c r="C71" s="912"/>
      <c r="D71" s="912"/>
      <c r="E71" s="912"/>
      <c r="F71" s="912"/>
      <c r="G71" s="912"/>
      <c r="H71" s="912"/>
      <c r="I71" s="9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1010"/>
      <c r="R71" s="1011"/>
      <c r="S71" s="161" t="str">
        <f>IFERROR(ROUNDDOWN(Q71*VLOOKUP(N71,【参考】数式用!$AR$2:$AW$48,MATCH(P71,【参考】数式用!$AT$4:$AW$4)+2,FALSE)*0.5, 0), "")</f>
        <v/>
      </c>
      <c r="T71" s="51"/>
      <c r="U71" s="163" t="str">
        <f>IFERROR(IF(AG71&lt;&gt;"",Q71*VLOOKUP(N71,【参考】数式用!$AG$2:$AL$48,MATCH(P71,【参考】数式用!$AI$4:$AL$4,0)+2,0), ""), "")</f>
        <v/>
      </c>
      <c r="V71" s="45"/>
      <c r="W71" s="934"/>
      <c r="X71" s="935"/>
      <c r="Y71" s="46"/>
      <c r="Z71" s="52"/>
      <c r="AA71" s="162" t="str">
        <f>IFERROR(IF(Y71="ー", "", ROUNDDOWN(Z71*VLOOKUP(N71,【参考】数式用!$AR$2:$AW$48,MATCH(Y71,【参考】数式用!$AT$4:$AW$4)+2,FALSE)*0.5, 0)), "")</f>
        <v/>
      </c>
      <c r="AB71" s="53"/>
      <c r="AC71" s="904" t="str">
        <f>IFERROR(IF(AG71&lt;&gt;"",Z71*VLOOKUP(N71,【参考】数式用!$AG$2:$AL$48,MATCH(Y71,【参考】数式用!$AI$4:$AL$4,0)+2,0), ""), "")</f>
        <v/>
      </c>
      <c r="AD71" s="9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11" t="str">
        <f>IF(基本情報入力シート!C97="","",基本情報入力シート!C97)</f>
        <v/>
      </c>
      <c r="C72" s="912"/>
      <c r="D72" s="912"/>
      <c r="E72" s="912"/>
      <c r="F72" s="912"/>
      <c r="G72" s="912"/>
      <c r="H72" s="912"/>
      <c r="I72" s="9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1010"/>
      <c r="R72" s="1011"/>
      <c r="S72" s="161" t="str">
        <f>IFERROR(ROUNDDOWN(Q72*VLOOKUP(N72,【参考】数式用!$AR$2:$AW$48,MATCH(P72,【参考】数式用!$AT$4:$AW$4)+2,FALSE)*0.5, 0), "")</f>
        <v/>
      </c>
      <c r="T72" s="51"/>
      <c r="U72" s="163" t="str">
        <f>IFERROR(IF(AG72&lt;&gt;"",Q72*VLOOKUP(N72,【参考】数式用!$AG$2:$AL$48,MATCH(P72,【参考】数式用!$AI$4:$AL$4,0)+2,0), ""), "")</f>
        <v/>
      </c>
      <c r="V72" s="45"/>
      <c r="W72" s="934"/>
      <c r="X72" s="935"/>
      <c r="Y72" s="46"/>
      <c r="Z72" s="52"/>
      <c r="AA72" s="162" t="str">
        <f>IFERROR(IF(Y72="ー", "", ROUNDDOWN(Z72*VLOOKUP(N72,【参考】数式用!$AR$2:$AW$48,MATCH(Y72,【参考】数式用!$AT$4:$AW$4)+2,FALSE)*0.5, 0)), "")</f>
        <v/>
      </c>
      <c r="AB72" s="53"/>
      <c r="AC72" s="904" t="str">
        <f>IFERROR(IF(AG72&lt;&gt;"",Z72*VLOOKUP(N72,【参考】数式用!$AG$2:$AL$48,MATCH(Y72,【参考】数式用!$AI$4:$AL$4,0)+2,0), ""), "")</f>
        <v/>
      </c>
      <c r="AD72" s="9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11" t="str">
        <f>IF(基本情報入力シート!C98="","",基本情報入力シート!C98)</f>
        <v/>
      </c>
      <c r="C73" s="912"/>
      <c r="D73" s="912"/>
      <c r="E73" s="912"/>
      <c r="F73" s="912"/>
      <c r="G73" s="912"/>
      <c r="H73" s="912"/>
      <c r="I73" s="9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1010"/>
      <c r="R73" s="1011"/>
      <c r="S73" s="161" t="str">
        <f>IFERROR(ROUNDDOWN(Q73*VLOOKUP(N73,【参考】数式用!$AR$2:$AW$48,MATCH(P73,【参考】数式用!$AT$4:$AW$4)+2,FALSE)*0.5, 0), "")</f>
        <v/>
      </c>
      <c r="T73" s="51"/>
      <c r="U73" s="163" t="str">
        <f>IFERROR(IF(AG73&lt;&gt;"",Q73*VLOOKUP(N73,【参考】数式用!$AG$2:$AL$48,MATCH(P73,【参考】数式用!$AI$4:$AL$4,0)+2,0), ""), "")</f>
        <v/>
      </c>
      <c r="V73" s="45"/>
      <c r="W73" s="934"/>
      <c r="X73" s="935"/>
      <c r="Y73" s="46"/>
      <c r="Z73" s="52"/>
      <c r="AA73" s="162" t="str">
        <f>IFERROR(IF(Y73="ー", "", ROUNDDOWN(Z73*VLOOKUP(N73,【参考】数式用!$AR$2:$AW$48,MATCH(Y73,【参考】数式用!$AT$4:$AW$4)+2,FALSE)*0.5, 0)), "")</f>
        <v/>
      </c>
      <c r="AB73" s="53"/>
      <c r="AC73" s="904" t="str">
        <f>IFERROR(IF(AG73&lt;&gt;"",Z73*VLOOKUP(N73,【参考】数式用!$AG$2:$AL$48,MATCH(Y73,【参考】数式用!$AI$4:$AL$4,0)+2,0), ""), "")</f>
        <v/>
      </c>
      <c r="AD73" s="9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11" t="str">
        <f>IF(基本情報入力シート!C99="","",基本情報入力シート!C99)</f>
        <v/>
      </c>
      <c r="C74" s="912"/>
      <c r="D74" s="912"/>
      <c r="E74" s="912"/>
      <c r="F74" s="912"/>
      <c r="G74" s="912"/>
      <c r="H74" s="912"/>
      <c r="I74" s="9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1010"/>
      <c r="R74" s="1011"/>
      <c r="S74" s="161" t="str">
        <f>IFERROR(ROUNDDOWN(Q74*VLOOKUP(N74,【参考】数式用!$AR$2:$AW$48,MATCH(P74,【参考】数式用!$AT$4:$AW$4)+2,FALSE)*0.5, 0), "")</f>
        <v/>
      </c>
      <c r="T74" s="51"/>
      <c r="U74" s="163" t="str">
        <f>IFERROR(IF(AG74&lt;&gt;"",Q74*VLOOKUP(N74,【参考】数式用!$AG$2:$AL$48,MATCH(P74,【参考】数式用!$AI$4:$AL$4,0)+2,0), ""), "")</f>
        <v/>
      </c>
      <c r="V74" s="45"/>
      <c r="W74" s="934"/>
      <c r="X74" s="935"/>
      <c r="Y74" s="46"/>
      <c r="Z74" s="52"/>
      <c r="AA74" s="162" t="str">
        <f>IFERROR(IF(Y74="ー", "", ROUNDDOWN(Z74*VLOOKUP(N74,【参考】数式用!$AR$2:$AW$48,MATCH(Y74,【参考】数式用!$AT$4:$AW$4)+2,FALSE)*0.5, 0)), "")</f>
        <v/>
      </c>
      <c r="AB74" s="53"/>
      <c r="AC74" s="904" t="str">
        <f>IFERROR(IF(AG74&lt;&gt;"",Z74*VLOOKUP(N74,【参考】数式用!$AG$2:$AL$48,MATCH(Y74,【参考】数式用!$AI$4:$AL$4,0)+2,0), ""), "")</f>
        <v/>
      </c>
      <c r="AD74" s="9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11" t="str">
        <f>IF(基本情報入力シート!C100="","",基本情報入力シート!C100)</f>
        <v/>
      </c>
      <c r="C75" s="912"/>
      <c r="D75" s="912"/>
      <c r="E75" s="912"/>
      <c r="F75" s="912"/>
      <c r="G75" s="912"/>
      <c r="H75" s="912"/>
      <c r="I75" s="9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1010"/>
      <c r="R75" s="1011"/>
      <c r="S75" s="161" t="str">
        <f>IFERROR(ROUNDDOWN(Q75*VLOOKUP(N75,【参考】数式用!$AR$2:$AW$48,MATCH(P75,【参考】数式用!$AT$4:$AW$4)+2,FALSE)*0.5, 0), "")</f>
        <v/>
      </c>
      <c r="T75" s="51"/>
      <c r="U75" s="163" t="str">
        <f>IFERROR(IF(AG75&lt;&gt;"",Q75*VLOOKUP(N75,【参考】数式用!$AG$2:$AL$48,MATCH(P75,【参考】数式用!$AI$4:$AL$4,0)+2,0), ""), "")</f>
        <v/>
      </c>
      <c r="V75" s="45"/>
      <c r="W75" s="934"/>
      <c r="X75" s="935"/>
      <c r="Y75" s="46"/>
      <c r="Z75" s="52"/>
      <c r="AA75" s="162" t="str">
        <f>IFERROR(IF(Y75="ー", "", ROUNDDOWN(Z75*VLOOKUP(N75,【参考】数式用!$AR$2:$AW$48,MATCH(Y75,【参考】数式用!$AT$4:$AW$4)+2,FALSE)*0.5, 0)), "")</f>
        <v/>
      </c>
      <c r="AB75" s="53"/>
      <c r="AC75" s="904" t="str">
        <f>IFERROR(IF(AG75&lt;&gt;"",Z75*VLOOKUP(N75,【参考】数式用!$AG$2:$AL$48,MATCH(Y75,【参考】数式用!$AI$4:$AL$4,0)+2,0), ""), "")</f>
        <v/>
      </c>
      <c r="AD75" s="9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11" t="str">
        <f>IF(基本情報入力シート!C101="","",基本情報入力シート!C101)</f>
        <v/>
      </c>
      <c r="C76" s="912"/>
      <c r="D76" s="912"/>
      <c r="E76" s="912"/>
      <c r="F76" s="912"/>
      <c r="G76" s="912"/>
      <c r="H76" s="912"/>
      <c r="I76" s="9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1010"/>
      <c r="R76" s="1011"/>
      <c r="S76" s="161" t="str">
        <f>IFERROR(ROUNDDOWN(Q76*VLOOKUP(N76,【参考】数式用!$AR$2:$AW$48,MATCH(P76,【参考】数式用!$AT$4:$AW$4)+2,FALSE)*0.5, 0), "")</f>
        <v/>
      </c>
      <c r="T76" s="51"/>
      <c r="U76" s="163" t="str">
        <f>IFERROR(IF(AG76&lt;&gt;"",Q76*VLOOKUP(N76,【参考】数式用!$AG$2:$AL$48,MATCH(P76,【参考】数式用!$AI$4:$AL$4,0)+2,0), ""), "")</f>
        <v/>
      </c>
      <c r="V76" s="45"/>
      <c r="W76" s="934"/>
      <c r="X76" s="935"/>
      <c r="Y76" s="46"/>
      <c r="Z76" s="52"/>
      <c r="AA76" s="162" t="str">
        <f>IFERROR(IF(Y76="ー", "", ROUNDDOWN(Z76*VLOOKUP(N76,【参考】数式用!$AR$2:$AW$48,MATCH(Y76,【参考】数式用!$AT$4:$AW$4)+2,FALSE)*0.5, 0)), "")</f>
        <v/>
      </c>
      <c r="AB76" s="53"/>
      <c r="AC76" s="904" t="str">
        <f>IFERROR(IF(AG76&lt;&gt;"",Z76*VLOOKUP(N76,【参考】数式用!$AG$2:$AL$48,MATCH(Y76,【参考】数式用!$AI$4:$AL$4,0)+2,0), ""), "")</f>
        <v/>
      </c>
      <c r="AD76" s="9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11" t="str">
        <f>IF(基本情報入力シート!C102="","",基本情報入力シート!C102)</f>
        <v/>
      </c>
      <c r="C77" s="912"/>
      <c r="D77" s="912"/>
      <c r="E77" s="912"/>
      <c r="F77" s="912"/>
      <c r="G77" s="912"/>
      <c r="H77" s="912"/>
      <c r="I77" s="9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1010"/>
      <c r="R77" s="1011"/>
      <c r="S77" s="161" t="str">
        <f>IFERROR(ROUNDDOWN(Q77*VLOOKUP(N77,【参考】数式用!$AR$2:$AW$48,MATCH(P77,【参考】数式用!$AT$4:$AW$4)+2,FALSE)*0.5, 0), "")</f>
        <v/>
      </c>
      <c r="T77" s="51"/>
      <c r="U77" s="163" t="str">
        <f>IFERROR(IF(AG77&lt;&gt;"",Q77*VLOOKUP(N77,【参考】数式用!$AG$2:$AL$48,MATCH(P77,【参考】数式用!$AI$4:$AL$4,0)+2,0), ""), "")</f>
        <v/>
      </c>
      <c r="V77" s="45"/>
      <c r="W77" s="934"/>
      <c r="X77" s="935"/>
      <c r="Y77" s="46"/>
      <c r="Z77" s="52"/>
      <c r="AA77" s="162" t="str">
        <f>IFERROR(IF(Y77="ー", "", ROUNDDOWN(Z77*VLOOKUP(N77,【参考】数式用!$AR$2:$AW$48,MATCH(Y77,【参考】数式用!$AT$4:$AW$4)+2,FALSE)*0.5, 0)), "")</f>
        <v/>
      </c>
      <c r="AB77" s="53"/>
      <c r="AC77" s="904" t="str">
        <f>IFERROR(IF(AG77&lt;&gt;"",Z77*VLOOKUP(N77,【参考】数式用!$AG$2:$AL$48,MATCH(Y77,【参考】数式用!$AI$4:$AL$4,0)+2,0), ""), "")</f>
        <v/>
      </c>
      <c r="AD77" s="9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11" t="str">
        <f>IF(基本情報入力シート!C103="","",基本情報入力シート!C103)</f>
        <v/>
      </c>
      <c r="C78" s="912"/>
      <c r="D78" s="912"/>
      <c r="E78" s="912"/>
      <c r="F78" s="912"/>
      <c r="G78" s="912"/>
      <c r="H78" s="912"/>
      <c r="I78" s="9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1010"/>
      <c r="R78" s="1011"/>
      <c r="S78" s="161" t="str">
        <f>IFERROR(ROUNDDOWN(Q78*VLOOKUP(N78,【参考】数式用!$AR$2:$AW$48,MATCH(P78,【参考】数式用!$AT$4:$AW$4)+2,FALSE)*0.5, 0), "")</f>
        <v/>
      </c>
      <c r="T78" s="51"/>
      <c r="U78" s="163" t="str">
        <f>IFERROR(IF(AG78&lt;&gt;"",Q78*VLOOKUP(N78,【参考】数式用!$AG$2:$AL$48,MATCH(P78,【参考】数式用!$AI$4:$AL$4,0)+2,0), ""), "")</f>
        <v/>
      </c>
      <c r="V78" s="45"/>
      <c r="W78" s="934"/>
      <c r="X78" s="935"/>
      <c r="Y78" s="46"/>
      <c r="Z78" s="52"/>
      <c r="AA78" s="162" t="str">
        <f>IFERROR(IF(Y78="ー", "", ROUNDDOWN(Z78*VLOOKUP(N78,【参考】数式用!$AR$2:$AW$48,MATCH(Y78,【参考】数式用!$AT$4:$AW$4)+2,FALSE)*0.5, 0)), "")</f>
        <v/>
      </c>
      <c r="AB78" s="53"/>
      <c r="AC78" s="904" t="str">
        <f>IFERROR(IF(AG78&lt;&gt;"",Z78*VLOOKUP(N78,【参考】数式用!$AG$2:$AL$48,MATCH(Y78,【参考】数式用!$AI$4:$AL$4,0)+2,0), ""), "")</f>
        <v/>
      </c>
      <c r="AD78" s="9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11" t="str">
        <f>IF(基本情報入力シート!C104="","",基本情報入力シート!C104)</f>
        <v/>
      </c>
      <c r="C79" s="912"/>
      <c r="D79" s="912"/>
      <c r="E79" s="912"/>
      <c r="F79" s="912"/>
      <c r="G79" s="912"/>
      <c r="H79" s="912"/>
      <c r="I79" s="9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1010"/>
      <c r="R79" s="1011"/>
      <c r="S79" s="161" t="str">
        <f>IFERROR(ROUNDDOWN(Q79*VLOOKUP(N79,【参考】数式用!$AR$2:$AW$48,MATCH(P79,【参考】数式用!$AT$4:$AW$4)+2,FALSE)*0.5, 0), "")</f>
        <v/>
      </c>
      <c r="T79" s="51"/>
      <c r="U79" s="163" t="str">
        <f>IFERROR(IF(AG79&lt;&gt;"",Q79*VLOOKUP(N79,【参考】数式用!$AG$2:$AL$48,MATCH(P79,【参考】数式用!$AI$4:$AL$4,0)+2,0), ""), "")</f>
        <v/>
      </c>
      <c r="V79" s="45"/>
      <c r="W79" s="934"/>
      <c r="X79" s="935"/>
      <c r="Y79" s="46"/>
      <c r="Z79" s="52"/>
      <c r="AA79" s="162" t="str">
        <f>IFERROR(IF(Y79="ー", "", ROUNDDOWN(Z79*VLOOKUP(N79,【参考】数式用!$AR$2:$AW$48,MATCH(Y79,【参考】数式用!$AT$4:$AW$4)+2,FALSE)*0.5, 0)), "")</f>
        <v/>
      </c>
      <c r="AB79" s="53"/>
      <c r="AC79" s="904" t="str">
        <f>IFERROR(IF(AG79&lt;&gt;"",Z79*VLOOKUP(N79,【参考】数式用!$AG$2:$AL$48,MATCH(Y79,【参考】数式用!$AI$4:$AL$4,0)+2,0), ""), "")</f>
        <v/>
      </c>
      <c r="AD79" s="9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11" t="str">
        <f>IF(基本情報入力シート!C105="","",基本情報入力シート!C105)</f>
        <v/>
      </c>
      <c r="C80" s="912"/>
      <c r="D80" s="912"/>
      <c r="E80" s="912"/>
      <c r="F80" s="912"/>
      <c r="G80" s="912"/>
      <c r="H80" s="912"/>
      <c r="I80" s="9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1010"/>
      <c r="R80" s="1011"/>
      <c r="S80" s="161" t="str">
        <f>IFERROR(ROUNDDOWN(Q80*VLOOKUP(N80,【参考】数式用!$AR$2:$AW$48,MATCH(P80,【参考】数式用!$AT$4:$AW$4)+2,FALSE)*0.5, 0), "")</f>
        <v/>
      </c>
      <c r="T80" s="51"/>
      <c r="U80" s="163" t="str">
        <f>IFERROR(IF(AG80&lt;&gt;"",Q80*VLOOKUP(N80,【参考】数式用!$AG$2:$AL$48,MATCH(P80,【参考】数式用!$AI$4:$AL$4,0)+2,0), ""), "")</f>
        <v/>
      </c>
      <c r="V80" s="45"/>
      <c r="W80" s="934"/>
      <c r="X80" s="935"/>
      <c r="Y80" s="46"/>
      <c r="Z80" s="52"/>
      <c r="AA80" s="162" t="str">
        <f>IFERROR(IF(Y80="ー", "", ROUNDDOWN(Z80*VLOOKUP(N80,【参考】数式用!$AR$2:$AW$48,MATCH(Y80,【参考】数式用!$AT$4:$AW$4)+2,FALSE)*0.5, 0)), "")</f>
        <v/>
      </c>
      <c r="AB80" s="53"/>
      <c r="AC80" s="904" t="str">
        <f>IFERROR(IF(AG80&lt;&gt;"",Z80*VLOOKUP(N80,【参考】数式用!$AG$2:$AL$48,MATCH(Y80,【参考】数式用!$AI$4:$AL$4,0)+2,0), ""), "")</f>
        <v/>
      </c>
      <c r="AD80" s="9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11" t="str">
        <f>IF(基本情報入力シート!C106="","",基本情報入力シート!C106)</f>
        <v/>
      </c>
      <c r="C81" s="912"/>
      <c r="D81" s="912"/>
      <c r="E81" s="912"/>
      <c r="F81" s="912"/>
      <c r="G81" s="912"/>
      <c r="H81" s="912"/>
      <c r="I81" s="9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1010"/>
      <c r="R81" s="1011"/>
      <c r="S81" s="161" t="str">
        <f>IFERROR(ROUNDDOWN(Q81*VLOOKUP(N81,【参考】数式用!$AR$2:$AW$48,MATCH(P81,【参考】数式用!$AT$4:$AW$4)+2,FALSE)*0.5, 0), "")</f>
        <v/>
      </c>
      <c r="T81" s="51"/>
      <c r="U81" s="163" t="str">
        <f>IFERROR(IF(AG81&lt;&gt;"",Q81*VLOOKUP(N81,【参考】数式用!$AG$2:$AL$48,MATCH(P81,【参考】数式用!$AI$4:$AL$4,0)+2,0), ""), "")</f>
        <v/>
      </c>
      <c r="V81" s="45"/>
      <c r="W81" s="934"/>
      <c r="X81" s="935"/>
      <c r="Y81" s="46"/>
      <c r="Z81" s="52"/>
      <c r="AA81" s="162" t="str">
        <f>IFERROR(IF(Y81="ー", "", ROUNDDOWN(Z81*VLOOKUP(N81,【参考】数式用!$AR$2:$AW$48,MATCH(Y81,【参考】数式用!$AT$4:$AW$4)+2,FALSE)*0.5, 0)), "")</f>
        <v/>
      </c>
      <c r="AB81" s="53"/>
      <c r="AC81" s="904" t="str">
        <f>IFERROR(IF(AG81&lt;&gt;"",Z81*VLOOKUP(N81,【参考】数式用!$AG$2:$AL$48,MATCH(Y81,【参考】数式用!$AI$4:$AL$4,0)+2,0), ""), "")</f>
        <v/>
      </c>
      <c r="AD81" s="9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11" t="str">
        <f>IF(基本情報入力シート!C107="","",基本情報入力シート!C107)</f>
        <v/>
      </c>
      <c r="C82" s="912"/>
      <c r="D82" s="912"/>
      <c r="E82" s="912"/>
      <c r="F82" s="912"/>
      <c r="G82" s="912"/>
      <c r="H82" s="912"/>
      <c r="I82" s="9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1010"/>
      <c r="R82" s="1011"/>
      <c r="S82" s="161" t="str">
        <f>IFERROR(ROUNDDOWN(Q82*VLOOKUP(N82,【参考】数式用!$AR$2:$AW$48,MATCH(P82,【参考】数式用!$AT$4:$AW$4)+2,FALSE)*0.5, 0), "")</f>
        <v/>
      </c>
      <c r="T82" s="51"/>
      <c r="U82" s="163" t="str">
        <f>IFERROR(IF(AG82&lt;&gt;"",Q82*VLOOKUP(N82,【参考】数式用!$AG$2:$AL$48,MATCH(P82,【参考】数式用!$AI$4:$AL$4,0)+2,0), ""), "")</f>
        <v/>
      </c>
      <c r="V82" s="45"/>
      <c r="W82" s="934"/>
      <c r="X82" s="935"/>
      <c r="Y82" s="46"/>
      <c r="Z82" s="52"/>
      <c r="AA82" s="162" t="str">
        <f>IFERROR(IF(Y82="ー", "", ROUNDDOWN(Z82*VLOOKUP(N82,【参考】数式用!$AR$2:$AW$48,MATCH(Y82,【参考】数式用!$AT$4:$AW$4)+2,FALSE)*0.5, 0)), "")</f>
        <v/>
      </c>
      <c r="AB82" s="53"/>
      <c r="AC82" s="904" t="str">
        <f>IFERROR(IF(AG82&lt;&gt;"",Z82*VLOOKUP(N82,【参考】数式用!$AG$2:$AL$48,MATCH(Y82,【参考】数式用!$AI$4:$AL$4,0)+2,0), ""), "")</f>
        <v/>
      </c>
      <c r="AD82" s="9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11" t="str">
        <f>IF(基本情報入力シート!C108="","",基本情報入力シート!C108)</f>
        <v/>
      </c>
      <c r="C83" s="912"/>
      <c r="D83" s="912"/>
      <c r="E83" s="912"/>
      <c r="F83" s="912"/>
      <c r="G83" s="912"/>
      <c r="H83" s="912"/>
      <c r="I83" s="9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1010"/>
      <c r="R83" s="1011"/>
      <c r="S83" s="161" t="str">
        <f>IFERROR(ROUNDDOWN(Q83*VLOOKUP(N83,【参考】数式用!$AR$2:$AW$48,MATCH(P83,【参考】数式用!$AT$4:$AW$4)+2,FALSE)*0.5, 0), "")</f>
        <v/>
      </c>
      <c r="T83" s="51"/>
      <c r="U83" s="163" t="str">
        <f>IFERROR(IF(AG83&lt;&gt;"",Q83*VLOOKUP(N83,【参考】数式用!$AG$2:$AL$48,MATCH(P83,【参考】数式用!$AI$4:$AL$4,0)+2,0), ""), "")</f>
        <v/>
      </c>
      <c r="V83" s="45"/>
      <c r="W83" s="934"/>
      <c r="X83" s="935"/>
      <c r="Y83" s="46"/>
      <c r="Z83" s="52"/>
      <c r="AA83" s="162" t="str">
        <f>IFERROR(IF(Y83="ー", "", ROUNDDOWN(Z83*VLOOKUP(N83,【参考】数式用!$AR$2:$AW$48,MATCH(Y83,【参考】数式用!$AT$4:$AW$4)+2,FALSE)*0.5, 0)), "")</f>
        <v/>
      </c>
      <c r="AB83" s="53"/>
      <c r="AC83" s="904" t="str">
        <f>IFERROR(IF(AG83&lt;&gt;"",Z83*VLOOKUP(N83,【参考】数式用!$AG$2:$AL$48,MATCH(Y83,【参考】数式用!$AI$4:$AL$4,0)+2,0), ""), "")</f>
        <v/>
      </c>
      <c r="AD83" s="9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11" t="str">
        <f>IF(基本情報入力シート!C109="","",基本情報入力シート!C109)</f>
        <v/>
      </c>
      <c r="C84" s="912"/>
      <c r="D84" s="912"/>
      <c r="E84" s="912"/>
      <c r="F84" s="912"/>
      <c r="G84" s="912"/>
      <c r="H84" s="912"/>
      <c r="I84" s="9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1010"/>
      <c r="R84" s="1011"/>
      <c r="S84" s="161" t="str">
        <f>IFERROR(ROUNDDOWN(Q84*VLOOKUP(N84,【参考】数式用!$AR$2:$AW$48,MATCH(P84,【参考】数式用!$AT$4:$AW$4)+2,FALSE)*0.5, 0), "")</f>
        <v/>
      </c>
      <c r="T84" s="51"/>
      <c r="U84" s="163" t="str">
        <f>IFERROR(IF(AG84&lt;&gt;"",Q84*VLOOKUP(N84,【参考】数式用!$AG$2:$AL$48,MATCH(P84,【参考】数式用!$AI$4:$AL$4,0)+2,0), ""), "")</f>
        <v/>
      </c>
      <c r="V84" s="45"/>
      <c r="W84" s="934"/>
      <c r="X84" s="935"/>
      <c r="Y84" s="46"/>
      <c r="Z84" s="52"/>
      <c r="AA84" s="162" t="str">
        <f>IFERROR(IF(Y84="ー", "", ROUNDDOWN(Z84*VLOOKUP(N84,【参考】数式用!$AR$2:$AW$48,MATCH(Y84,【参考】数式用!$AT$4:$AW$4)+2,FALSE)*0.5, 0)), "")</f>
        <v/>
      </c>
      <c r="AB84" s="53"/>
      <c r="AC84" s="904" t="str">
        <f>IFERROR(IF(AG84&lt;&gt;"",Z84*VLOOKUP(N84,【参考】数式用!$AG$2:$AL$48,MATCH(Y84,【参考】数式用!$AI$4:$AL$4,0)+2,0), ""), "")</f>
        <v/>
      </c>
      <c r="AD84" s="9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11" t="str">
        <f>IF(基本情報入力シート!C110="","",基本情報入力シート!C110)</f>
        <v/>
      </c>
      <c r="C85" s="912"/>
      <c r="D85" s="912"/>
      <c r="E85" s="912"/>
      <c r="F85" s="912"/>
      <c r="G85" s="912"/>
      <c r="H85" s="912"/>
      <c r="I85" s="9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1010"/>
      <c r="R85" s="1011"/>
      <c r="S85" s="161" t="str">
        <f>IFERROR(ROUNDDOWN(Q85*VLOOKUP(N85,【参考】数式用!$AR$2:$AW$48,MATCH(P85,【参考】数式用!$AT$4:$AW$4)+2,FALSE)*0.5, 0), "")</f>
        <v/>
      </c>
      <c r="T85" s="51"/>
      <c r="U85" s="163" t="str">
        <f>IFERROR(IF(AG85&lt;&gt;"",Q85*VLOOKUP(N85,【参考】数式用!$AG$2:$AL$48,MATCH(P85,【参考】数式用!$AI$4:$AL$4,0)+2,0), ""), "")</f>
        <v/>
      </c>
      <c r="V85" s="45"/>
      <c r="W85" s="934"/>
      <c r="X85" s="935"/>
      <c r="Y85" s="46"/>
      <c r="Z85" s="52"/>
      <c r="AA85" s="162" t="str">
        <f>IFERROR(IF(Y85="ー", "", ROUNDDOWN(Z85*VLOOKUP(N85,【参考】数式用!$AR$2:$AW$48,MATCH(Y85,【参考】数式用!$AT$4:$AW$4)+2,FALSE)*0.5, 0)), "")</f>
        <v/>
      </c>
      <c r="AB85" s="53"/>
      <c r="AC85" s="904" t="str">
        <f>IFERROR(IF(AG85&lt;&gt;"",Z85*VLOOKUP(N85,【参考】数式用!$AG$2:$AL$48,MATCH(Y85,【参考】数式用!$AI$4:$AL$4,0)+2,0), ""), "")</f>
        <v/>
      </c>
      <c r="AD85" s="9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11" t="str">
        <f>IF(基本情報入力シート!C111="","",基本情報入力シート!C111)</f>
        <v/>
      </c>
      <c r="C86" s="912"/>
      <c r="D86" s="912"/>
      <c r="E86" s="912"/>
      <c r="F86" s="912"/>
      <c r="G86" s="912"/>
      <c r="H86" s="912"/>
      <c r="I86" s="9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1010"/>
      <c r="R86" s="1011"/>
      <c r="S86" s="161" t="str">
        <f>IFERROR(ROUNDDOWN(Q86*VLOOKUP(N86,【参考】数式用!$AR$2:$AW$48,MATCH(P86,【参考】数式用!$AT$4:$AW$4)+2,FALSE)*0.5, 0), "")</f>
        <v/>
      </c>
      <c r="T86" s="51"/>
      <c r="U86" s="163" t="str">
        <f>IFERROR(IF(AG86&lt;&gt;"",Q86*VLOOKUP(N86,【参考】数式用!$AG$2:$AL$48,MATCH(P86,【参考】数式用!$AI$4:$AL$4,0)+2,0), ""), "")</f>
        <v/>
      </c>
      <c r="V86" s="45"/>
      <c r="W86" s="934"/>
      <c r="X86" s="935"/>
      <c r="Y86" s="46"/>
      <c r="Z86" s="52"/>
      <c r="AA86" s="162" t="str">
        <f>IFERROR(IF(Y86="ー", "", ROUNDDOWN(Z86*VLOOKUP(N86,【参考】数式用!$AR$2:$AW$48,MATCH(Y86,【参考】数式用!$AT$4:$AW$4)+2,FALSE)*0.5, 0)), "")</f>
        <v/>
      </c>
      <c r="AB86" s="53"/>
      <c r="AC86" s="904" t="str">
        <f>IFERROR(IF(AG86&lt;&gt;"",Z86*VLOOKUP(N86,【参考】数式用!$AG$2:$AL$48,MATCH(Y86,【参考】数式用!$AI$4:$AL$4,0)+2,0), ""), "")</f>
        <v/>
      </c>
      <c r="AD86" s="9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11" t="str">
        <f>IF(基本情報入力シート!C112="","",基本情報入力シート!C112)</f>
        <v/>
      </c>
      <c r="C87" s="912"/>
      <c r="D87" s="912"/>
      <c r="E87" s="912"/>
      <c r="F87" s="912"/>
      <c r="G87" s="912"/>
      <c r="H87" s="912"/>
      <c r="I87" s="9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1010"/>
      <c r="R87" s="1011"/>
      <c r="S87" s="161" t="str">
        <f>IFERROR(ROUNDDOWN(Q87*VLOOKUP(N87,【参考】数式用!$AR$2:$AW$48,MATCH(P87,【参考】数式用!$AT$4:$AW$4)+2,FALSE)*0.5, 0), "")</f>
        <v/>
      </c>
      <c r="T87" s="51"/>
      <c r="U87" s="163" t="str">
        <f>IFERROR(IF(AG87&lt;&gt;"",Q87*VLOOKUP(N87,【参考】数式用!$AG$2:$AL$48,MATCH(P87,【参考】数式用!$AI$4:$AL$4,0)+2,0), ""), "")</f>
        <v/>
      </c>
      <c r="V87" s="45"/>
      <c r="W87" s="934"/>
      <c r="X87" s="935"/>
      <c r="Y87" s="46"/>
      <c r="Z87" s="52"/>
      <c r="AA87" s="162" t="str">
        <f>IFERROR(IF(Y87="ー", "", ROUNDDOWN(Z87*VLOOKUP(N87,【参考】数式用!$AR$2:$AW$48,MATCH(Y87,【参考】数式用!$AT$4:$AW$4)+2,FALSE)*0.5, 0)), "")</f>
        <v/>
      </c>
      <c r="AB87" s="53"/>
      <c r="AC87" s="904" t="str">
        <f>IFERROR(IF(AG87&lt;&gt;"",Z87*VLOOKUP(N87,【参考】数式用!$AG$2:$AL$48,MATCH(Y87,【参考】数式用!$AI$4:$AL$4,0)+2,0), ""), "")</f>
        <v/>
      </c>
      <c r="AD87" s="9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11" t="str">
        <f>IF(基本情報入力シート!C113="","",基本情報入力シート!C113)</f>
        <v/>
      </c>
      <c r="C88" s="912"/>
      <c r="D88" s="912"/>
      <c r="E88" s="912"/>
      <c r="F88" s="912"/>
      <c r="G88" s="912"/>
      <c r="H88" s="912"/>
      <c r="I88" s="9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1010"/>
      <c r="R88" s="1011"/>
      <c r="S88" s="161" t="str">
        <f>IFERROR(ROUNDDOWN(Q88*VLOOKUP(N88,【参考】数式用!$AR$2:$AW$48,MATCH(P88,【参考】数式用!$AT$4:$AW$4)+2,FALSE)*0.5, 0), "")</f>
        <v/>
      </c>
      <c r="T88" s="51"/>
      <c r="U88" s="163" t="str">
        <f>IFERROR(IF(AG88&lt;&gt;"",Q88*VLOOKUP(N88,【参考】数式用!$AG$2:$AL$48,MATCH(P88,【参考】数式用!$AI$4:$AL$4,0)+2,0), ""), "")</f>
        <v/>
      </c>
      <c r="V88" s="45"/>
      <c r="W88" s="934"/>
      <c r="X88" s="935"/>
      <c r="Y88" s="46"/>
      <c r="Z88" s="52"/>
      <c r="AA88" s="162" t="str">
        <f>IFERROR(IF(Y88="ー", "", ROUNDDOWN(Z88*VLOOKUP(N88,【参考】数式用!$AR$2:$AW$48,MATCH(Y88,【参考】数式用!$AT$4:$AW$4)+2,FALSE)*0.5, 0)), "")</f>
        <v/>
      </c>
      <c r="AB88" s="53"/>
      <c r="AC88" s="904" t="str">
        <f>IFERROR(IF(AG88&lt;&gt;"",Z88*VLOOKUP(N88,【参考】数式用!$AG$2:$AL$48,MATCH(Y88,【参考】数式用!$AI$4:$AL$4,0)+2,0), ""), "")</f>
        <v/>
      </c>
      <c r="AD88" s="9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11" t="str">
        <f>IF(基本情報入力シート!C114="","",基本情報入力シート!C114)</f>
        <v/>
      </c>
      <c r="C89" s="912"/>
      <c r="D89" s="912"/>
      <c r="E89" s="912"/>
      <c r="F89" s="912"/>
      <c r="G89" s="912"/>
      <c r="H89" s="912"/>
      <c r="I89" s="9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1010"/>
      <c r="R89" s="1011"/>
      <c r="S89" s="161" t="str">
        <f>IFERROR(ROUNDDOWN(Q89*VLOOKUP(N89,【参考】数式用!$AR$2:$AW$48,MATCH(P89,【参考】数式用!$AT$4:$AW$4)+2,FALSE)*0.5, 0), "")</f>
        <v/>
      </c>
      <c r="T89" s="51"/>
      <c r="U89" s="163" t="str">
        <f>IFERROR(IF(AG89&lt;&gt;"",Q89*VLOOKUP(N89,【参考】数式用!$AG$2:$AL$48,MATCH(P89,【参考】数式用!$AI$4:$AL$4,0)+2,0), ""), "")</f>
        <v/>
      </c>
      <c r="V89" s="45"/>
      <c r="W89" s="934"/>
      <c r="X89" s="935"/>
      <c r="Y89" s="46"/>
      <c r="Z89" s="52"/>
      <c r="AA89" s="162" t="str">
        <f>IFERROR(IF(Y89="ー", "", ROUNDDOWN(Z89*VLOOKUP(N89,【参考】数式用!$AR$2:$AW$48,MATCH(Y89,【参考】数式用!$AT$4:$AW$4)+2,FALSE)*0.5, 0)), "")</f>
        <v/>
      </c>
      <c r="AB89" s="53"/>
      <c r="AC89" s="904" t="str">
        <f>IFERROR(IF(AG89&lt;&gt;"",Z89*VLOOKUP(N89,【参考】数式用!$AG$2:$AL$48,MATCH(Y89,【参考】数式用!$AI$4:$AL$4,0)+2,0), ""), "")</f>
        <v/>
      </c>
      <c r="AD89" s="9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11" t="str">
        <f>IF(基本情報入力シート!C115="","",基本情報入力シート!C115)</f>
        <v/>
      </c>
      <c r="C90" s="912"/>
      <c r="D90" s="912"/>
      <c r="E90" s="912"/>
      <c r="F90" s="912"/>
      <c r="G90" s="912"/>
      <c r="H90" s="912"/>
      <c r="I90" s="9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1010"/>
      <c r="R90" s="1011"/>
      <c r="S90" s="161" t="str">
        <f>IFERROR(ROUNDDOWN(Q90*VLOOKUP(N90,【参考】数式用!$AR$2:$AW$48,MATCH(P90,【参考】数式用!$AT$4:$AW$4)+2,FALSE)*0.5, 0), "")</f>
        <v/>
      </c>
      <c r="T90" s="51"/>
      <c r="U90" s="163" t="str">
        <f>IFERROR(IF(AG90&lt;&gt;"",Q90*VLOOKUP(N90,【参考】数式用!$AG$2:$AL$48,MATCH(P90,【参考】数式用!$AI$4:$AL$4,0)+2,0), ""), "")</f>
        <v/>
      </c>
      <c r="V90" s="45"/>
      <c r="W90" s="934"/>
      <c r="X90" s="935"/>
      <c r="Y90" s="46"/>
      <c r="Z90" s="52"/>
      <c r="AA90" s="162" t="str">
        <f>IFERROR(IF(Y90="ー", "", ROUNDDOWN(Z90*VLOOKUP(N90,【参考】数式用!$AR$2:$AW$48,MATCH(Y90,【参考】数式用!$AT$4:$AW$4)+2,FALSE)*0.5, 0)), "")</f>
        <v/>
      </c>
      <c r="AB90" s="53"/>
      <c r="AC90" s="904" t="str">
        <f>IFERROR(IF(AG90&lt;&gt;"",Z90*VLOOKUP(N90,【参考】数式用!$AG$2:$AL$48,MATCH(Y90,【参考】数式用!$AI$4:$AL$4,0)+2,0), ""), "")</f>
        <v/>
      </c>
      <c r="AD90" s="9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11" t="str">
        <f>IF(基本情報入力シート!C116="","",基本情報入力シート!C116)</f>
        <v/>
      </c>
      <c r="C91" s="912"/>
      <c r="D91" s="912"/>
      <c r="E91" s="912"/>
      <c r="F91" s="912"/>
      <c r="G91" s="912"/>
      <c r="H91" s="912"/>
      <c r="I91" s="9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1010"/>
      <c r="R91" s="1011"/>
      <c r="S91" s="161" t="str">
        <f>IFERROR(ROUNDDOWN(Q91*VLOOKUP(N91,【参考】数式用!$AR$2:$AW$48,MATCH(P91,【参考】数式用!$AT$4:$AW$4)+2,FALSE)*0.5, 0), "")</f>
        <v/>
      </c>
      <c r="T91" s="51"/>
      <c r="U91" s="163" t="str">
        <f>IFERROR(IF(AG91&lt;&gt;"",Q91*VLOOKUP(N91,【参考】数式用!$AG$2:$AL$48,MATCH(P91,【参考】数式用!$AI$4:$AL$4,0)+2,0), ""), "")</f>
        <v/>
      </c>
      <c r="V91" s="45"/>
      <c r="W91" s="934"/>
      <c r="X91" s="935"/>
      <c r="Y91" s="46"/>
      <c r="Z91" s="52"/>
      <c r="AA91" s="162" t="str">
        <f>IFERROR(IF(Y91="ー", "", ROUNDDOWN(Z91*VLOOKUP(N91,【参考】数式用!$AR$2:$AW$48,MATCH(Y91,【参考】数式用!$AT$4:$AW$4)+2,FALSE)*0.5, 0)), "")</f>
        <v/>
      </c>
      <c r="AB91" s="53"/>
      <c r="AC91" s="904" t="str">
        <f>IFERROR(IF(AG91&lt;&gt;"",Z91*VLOOKUP(N91,【参考】数式用!$AG$2:$AL$48,MATCH(Y91,【参考】数式用!$AI$4:$AL$4,0)+2,0), ""), "")</f>
        <v/>
      </c>
      <c r="AD91" s="9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11" t="str">
        <f>IF(基本情報入力シート!C117="","",基本情報入力シート!C117)</f>
        <v/>
      </c>
      <c r="C92" s="912"/>
      <c r="D92" s="912"/>
      <c r="E92" s="912"/>
      <c r="F92" s="912"/>
      <c r="G92" s="912"/>
      <c r="H92" s="912"/>
      <c r="I92" s="9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1010"/>
      <c r="R92" s="1011"/>
      <c r="S92" s="161" t="str">
        <f>IFERROR(ROUNDDOWN(Q92*VLOOKUP(N92,【参考】数式用!$AR$2:$AW$48,MATCH(P92,【参考】数式用!$AT$4:$AW$4)+2,FALSE)*0.5, 0), "")</f>
        <v/>
      </c>
      <c r="T92" s="51"/>
      <c r="U92" s="163" t="str">
        <f>IFERROR(IF(AG92&lt;&gt;"",Q92*VLOOKUP(N92,【参考】数式用!$AG$2:$AL$48,MATCH(P92,【参考】数式用!$AI$4:$AL$4,0)+2,0), ""), "")</f>
        <v/>
      </c>
      <c r="V92" s="45"/>
      <c r="W92" s="934"/>
      <c r="X92" s="935"/>
      <c r="Y92" s="46"/>
      <c r="Z92" s="52"/>
      <c r="AA92" s="162" t="str">
        <f>IFERROR(IF(Y92="ー", "", ROUNDDOWN(Z92*VLOOKUP(N92,【参考】数式用!$AR$2:$AW$48,MATCH(Y92,【参考】数式用!$AT$4:$AW$4)+2,FALSE)*0.5, 0)), "")</f>
        <v/>
      </c>
      <c r="AB92" s="53"/>
      <c r="AC92" s="904" t="str">
        <f>IFERROR(IF(AG92&lt;&gt;"",Z92*VLOOKUP(N92,【参考】数式用!$AG$2:$AL$48,MATCH(Y92,【参考】数式用!$AI$4:$AL$4,0)+2,0), ""), "")</f>
        <v/>
      </c>
      <c r="AD92" s="9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11" t="str">
        <f>IF(基本情報入力シート!C118="","",基本情報入力シート!C118)</f>
        <v/>
      </c>
      <c r="C93" s="912"/>
      <c r="D93" s="912"/>
      <c r="E93" s="912"/>
      <c r="F93" s="912"/>
      <c r="G93" s="912"/>
      <c r="H93" s="912"/>
      <c r="I93" s="9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1010"/>
      <c r="R93" s="1011"/>
      <c r="S93" s="161" t="str">
        <f>IFERROR(ROUNDDOWN(Q93*VLOOKUP(N93,【参考】数式用!$AR$2:$AW$48,MATCH(P93,【参考】数式用!$AT$4:$AW$4)+2,FALSE)*0.5, 0), "")</f>
        <v/>
      </c>
      <c r="T93" s="51"/>
      <c r="U93" s="163" t="str">
        <f>IFERROR(IF(AG93&lt;&gt;"",Q93*VLOOKUP(N93,【参考】数式用!$AG$2:$AL$48,MATCH(P93,【参考】数式用!$AI$4:$AL$4,0)+2,0), ""), "")</f>
        <v/>
      </c>
      <c r="V93" s="45"/>
      <c r="W93" s="934"/>
      <c r="X93" s="935"/>
      <c r="Y93" s="46"/>
      <c r="Z93" s="52"/>
      <c r="AA93" s="162" t="str">
        <f>IFERROR(IF(Y93="ー", "", ROUNDDOWN(Z93*VLOOKUP(N93,【参考】数式用!$AR$2:$AW$48,MATCH(Y93,【参考】数式用!$AT$4:$AW$4)+2,FALSE)*0.5, 0)), "")</f>
        <v/>
      </c>
      <c r="AB93" s="53"/>
      <c r="AC93" s="904" t="str">
        <f>IFERROR(IF(AG93&lt;&gt;"",Z93*VLOOKUP(N93,【参考】数式用!$AG$2:$AL$48,MATCH(Y93,【参考】数式用!$AI$4:$AL$4,0)+2,0), ""), "")</f>
        <v/>
      </c>
      <c r="AD93" s="9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11" t="str">
        <f>IF(基本情報入力シート!C119="","",基本情報入力シート!C119)</f>
        <v/>
      </c>
      <c r="C94" s="912"/>
      <c r="D94" s="912"/>
      <c r="E94" s="912"/>
      <c r="F94" s="912"/>
      <c r="G94" s="912"/>
      <c r="H94" s="912"/>
      <c r="I94" s="9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1010"/>
      <c r="R94" s="1011"/>
      <c r="S94" s="161" t="str">
        <f>IFERROR(ROUNDDOWN(Q94*VLOOKUP(N94,【参考】数式用!$AR$2:$AW$48,MATCH(P94,【参考】数式用!$AT$4:$AW$4)+2,FALSE)*0.5, 0), "")</f>
        <v/>
      </c>
      <c r="T94" s="51"/>
      <c r="U94" s="163" t="str">
        <f>IFERROR(IF(AG94&lt;&gt;"",Q94*VLOOKUP(N94,【参考】数式用!$AG$2:$AL$48,MATCH(P94,【参考】数式用!$AI$4:$AL$4,0)+2,0), ""), "")</f>
        <v/>
      </c>
      <c r="V94" s="45"/>
      <c r="W94" s="934"/>
      <c r="X94" s="935"/>
      <c r="Y94" s="46"/>
      <c r="Z94" s="52"/>
      <c r="AA94" s="162" t="str">
        <f>IFERROR(IF(Y94="ー", "", ROUNDDOWN(Z94*VLOOKUP(N94,【参考】数式用!$AR$2:$AW$48,MATCH(Y94,【参考】数式用!$AT$4:$AW$4)+2,FALSE)*0.5, 0)), "")</f>
        <v/>
      </c>
      <c r="AB94" s="53"/>
      <c r="AC94" s="904" t="str">
        <f>IFERROR(IF(AG94&lt;&gt;"",Z94*VLOOKUP(N94,【参考】数式用!$AG$2:$AL$48,MATCH(Y94,【参考】数式用!$AI$4:$AL$4,0)+2,0), ""), "")</f>
        <v/>
      </c>
      <c r="AD94" s="9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11" t="str">
        <f>IF(基本情報入力シート!C120="","",基本情報入力シート!C120)</f>
        <v/>
      </c>
      <c r="C95" s="912"/>
      <c r="D95" s="912"/>
      <c r="E95" s="912"/>
      <c r="F95" s="912"/>
      <c r="G95" s="912"/>
      <c r="H95" s="912"/>
      <c r="I95" s="9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1010"/>
      <c r="R95" s="1011"/>
      <c r="S95" s="161" t="str">
        <f>IFERROR(ROUNDDOWN(Q95*VLOOKUP(N95,【参考】数式用!$AR$2:$AW$48,MATCH(P95,【参考】数式用!$AT$4:$AW$4)+2,FALSE)*0.5, 0), "")</f>
        <v/>
      </c>
      <c r="T95" s="51"/>
      <c r="U95" s="163" t="str">
        <f>IFERROR(IF(AG95&lt;&gt;"",Q95*VLOOKUP(N95,【参考】数式用!$AG$2:$AL$48,MATCH(P95,【参考】数式用!$AI$4:$AL$4,0)+2,0), ""), "")</f>
        <v/>
      </c>
      <c r="V95" s="45"/>
      <c r="W95" s="934"/>
      <c r="X95" s="935"/>
      <c r="Y95" s="46"/>
      <c r="Z95" s="52"/>
      <c r="AA95" s="162" t="str">
        <f>IFERROR(IF(Y95="ー", "", ROUNDDOWN(Z95*VLOOKUP(N95,【参考】数式用!$AR$2:$AW$48,MATCH(Y95,【参考】数式用!$AT$4:$AW$4)+2,FALSE)*0.5, 0)), "")</f>
        <v/>
      </c>
      <c r="AB95" s="53"/>
      <c r="AC95" s="904" t="str">
        <f>IFERROR(IF(AG95&lt;&gt;"",Z95*VLOOKUP(N95,【参考】数式用!$AG$2:$AL$48,MATCH(Y95,【参考】数式用!$AI$4:$AL$4,0)+2,0), ""), "")</f>
        <v/>
      </c>
      <c r="AD95" s="9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11" t="str">
        <f>IF(基本情報入力シート!C121="","",基本情報入力シート!C121)</f>
        <v/>
      </c>
      <c r="C96" s="912"/>
      <c r="D96" s="912"/>
      <c r="E96" s="912"/>
      <c r="F96" s="912"/>
      <c r="G96" s="912"/>
      <c r="H96" s="912"/>
      <c r="I96" s="9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1010"/>
      <c r="R96" s="1011"/>
      <c r="S96" s="161" t="str">
        <f>IFERROR(ROUNDDOWN(Q96*VLOOKUP(N96,【参考】数式用!$AR$2:$AW$48,MATCH(P96,【参考】数式用!$AT$4:$AW$4)+2,FALSE)*0.5, 0), "")</f>
        <v/>
      </c>
      <c r="T96" s="51"/>
      <c r="U96" s="163" t="str">
        <f>IFERROR(IF(AG96&lt;&gt;"",Q96*VLOOKUP(N96,【参考】数式用!$AG$2:$AL$48,MATCH(P96,【参考】数式用!$AI$4:$AL$4,0)+2,0), ""), "")</f>
        <v/>
      </c>
      <c r="V96" s="45"/>
      <c r="W96" s="934"/>
      <c r="X96" s="935"/>
      <c r="Y96" s="46"/>
      <c r="Z96" s="52"/>
      <c r="AA96" s="162" t="str">
        <f>IFERROR(IF(Y96="ー", "", ROUNDDOWN(Z96*VLOOKUP(N96,【参考】数式用!$AR$2:$AW$48,MATCH(Y96,【参考】数式用!$AT$4:$AW$4)+2,FALSE)*0.5, 0)), "")</f>
        <v/>
      </c>
      <c r="AB96" s="53"/>
      <c r="AC96" s="904" t="str">
        <f>IFERROR(IF(AG96&lt;&gt;"",Z96*VLOOKUP(N96,【参考】数式用!$AG$2:$AL$48,MATCH(Y96,【参考】数式用!$AI$4:$AL$4,0)+2,0), ""), "")</f>
        <v/>
      </c>
      <c r="AD96" s="9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11" t="str">
        <f>IF(基本情報入力シート!C122="","",基本情報入力シート!C122)</f>
        <v/>
      </c>
      <c r="C97" s="912"/>
      <c r="D97" s="912"/>
      <c r="E97" s="912"/>
      <c r="F97" s="912"/>
      <c r="G97" s="912"/>
      <c r="H97" s="912"/>
      <c r="I97" s="9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1010"/>
      <c r="R97" s="1011"/>
      <c r="S97" s="161" t="str">
        <f>IFERROR(ROUNDDOWN(Q97*VLOOKUP(N97,【参考】数式用!$AR$2:$AW$48,MATCH(P97,【参考】数式用!$AT$4:$AW$4)+2,FALSE)*0.5, 0), "")</f>
        <v/>
      </c>
      <c r="T97" s="51"/>
      <c r="U97" s="163" t="str">
        <f>IFERROR(IF(AG97&lt;&gt;"",Q97*VLOOKUP(N97,【参考】数式用!$AG$2:$AL$48,MATCH(P97,【参考】数式用!$AI$4:$AL$4,0)+2,0), ""), "")</f>
        <v/>
      </c>
      <c r="V97" s="45"/>
      <c r="W97" s="934"/>
      <c r="X97" s="935"/>
      <c r="Y97" s="46"/>
      <c r="Z97" s="52"/>
      <c r="AA97" s="162" t="str">
        <f>IFERROR(IF(Y97="ー", "", ROUNDDOWN(Z97*VLOOKUP(N97,【参考】数式用!$AR$2:$AW$48,MATCH(Y97,【参考】数式用!$AT$4:$AW$4)+2,FALSE)*0.5, 0)), "")</f>
        <v/>
      </c>
      <c r="AB97" s="53"/>
      <c r="AC97" s="904" t="str">
        <f>IFERROR(IF(AG97&lt;&gt;"",Z97*VLOOKUP(N97,【参考】数式用!$AG$2:$AL$48,MATCH(Y97,【参考】数式用!$AI$4:$AL$4,0)+2,0), ""), "")</f>
        <v/>
      </c>
      <c r="AD97" s="9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11" t="str">
        <f>IF(基本情報入力シート!C123="","",基本情報入力シート!C123)</f>
        <v/>
      </c>
      <c r="C98" s="912"/>
      <c r="D98" s="912"/>
      <c r="E98" s="912"/>
      <c r="F98" s="912"/>
      <c r="G98" s="912"/>
      <c r="H98" s="912"/>
      <c r="I98" s="9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1010"/>
      <c r="R98" s="1011"/>
      <c r="S98" s="161" t="str">
        <f>IFERROR(ROUNDDOWN(Q98*VLOOKUP(N98,【参考】数式用!$AR$2:$AW$48,MATCH(P98,【参考】数式用!$AT$4:$AW$4)+2,FALSE)*0.5, 0), "")</f>
        <v/>
      </c>
      <c r="T98" s="51"/>
      <c r="U98" s="163" t="str">
        <f>IFERROR(IF(AG98&lt;&gt;"",Q98*VLOOKUP(N98,【参考】数式用!$AG$2:$AL$48,MATCH(P98,【参考】数式用!$AI$4:$AL$4,0)+2,0), ""), "")</f>
        <v/>
      </c>
      <c r="V98" s="45"/>
      <c r="W98" s="934"/>
      <c r="X98" s="935"/>
      <c r="Y98" s="46"/>
      <c r="Z98" s="52"/>
      <c r="AA98" s="162" t="str">
        <f>IFERROR(IF(Y98="ー", "", ROUNDDOWN(Z98*VLOOKUP(N98,【参考】数式用!$AR$2:$AW$48,MATCH(Y98,【参考】数式用!$AT$4:$AW$4)+2,FALSE)*0.5, 0)), "")</f>
        <v/>
      </c>
      <c r="AB98" s="53"/>
      <c r="AC98" s="904" t="str">
        <f>IFERROR(IF(AG98&lt;&gt;"",Z98*VLOOKUP(N98,【参考】数式用!$AG$2:$AL$48,MATCH(Y98,【参考】数式用!$AI$4:$AL$4,0)+2,0), ""), "")</f>
        <v/>
      </c>
      <c r="AD98" s="9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11" t="str">
        <f>IF(基本情報入力シート!C124="","",基本情報入力シート!C124)</f>
        <v/>
      </c>
      <c r="C99" s="912"/>
      <c r="D99" s="912"/>
      <c r="E99" s="912"/>
      <c r="F99" s="912"/>
      <c r="G99" s="912"/>
      <c r="H99" s="912"/>
      <c r="I99" s="9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1010"/>
      <c r="R99" s="1011"/>
      <c r="S99" s="161" t="str">
        <f>IFERROR(ROUNDDOWN(Q99*VLOOKUP(N99,【参考】数式用!$AR$2:$AW$48,MATCH(P99,【参考】数式用!$AT$4:$AW$4)+2,FALSE)*0.5, 0), "")</f>
        <v/>
      </c>
      <c r="T99" s="51"/>
      <c r="U99" s="163" t="str">
        <f>IFERROR(IF(AG99&lt;&gt;"",Q99*VLOOKUP(N99,【参考】数式用!$AG$2:$AL$48,MATCH(P99,【参考】数式用!$AI$4:$AL$4,0)+2,0), ""), "")</f>
        <v/>
      </c>
      <c r="V99" s="45"/>
      <c r="W99" s="934"/>
      <c r="X99" s="935"/>
      <c r="Y99" s="46"/>
      <c r="Z99" s="52"/>
      <c r="AA99" s="162" t="str">
        <f>IFERROR(IF(Y99="ー", "", ROUNDDOWN(Z99*VLOOKUP(N99,【参考】数式用!$AR$2:$AW$48,MATCH(Y99,【参考】数式用!$AT$4:$AW$4)+2,FALSE)*0.5, 0)), "")</f>
        <v/>
      </c>
      <c r="AB99" s="53"/>
      <c r="AC99" s="904" t="str">
        <f>IFERROR(IF(AG99&lt;&gt;"",Z99*VLOOKUP(N99,【参考】数式用!$AG$2:$AL$48,MATCH(Y99,【参考】数式用!$AI$4:$AL$4,0)+2,0), ""), "")</f>
        <v/>
      </c>
      <c r="AD99" s="9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11" t="str">
        <f>IF(基本情報入力シート!C125="","",基本情報入力シート!C125)</f>
        <v/>
      </c>
      <c r="C100" s="912"/>
      <c r="D100" s="912"/>
      <c r="E100" s="912"/>
      <c r="F100" s="912"/>
      <c r="G100" s="912"/>
      <c r="H100" s="912"/>
      <c r="I100" s="9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1010"/>
      <c r="R100" s="1011"/>
      <c r="S100" s="161" t="str">
        <f>IFERROR(ROUNDDOWN(Q100*VLOOKUP(N100,【参考】数式用!$AR$2:$AW$48,MATCH(P100,【参考】数式用!$AT$4:$AW$4)+2,FALSE)*0.5, 0), "")</f>
        <v/>
      </c>
      <c r="T100" s="51"/>
      <c r="U100" s="163" t="str">
        <f>IFERROR(IF(AG100&lt;&gt;"",Q100*VLOOKUP(N100,【参考】数式用!$AG$2:$AL$48,MATCH(P100,【参考】数式用!$AI$4:$AL$4,0)+2,0), ""), "")</f>
        <v/>
      </c>
      <c r="V100" s="45"/>
      <c r="W100" s="934"/>
      <c r="X100" s="935"/>
      <c r="Y100" s="46"/>
      <c r="Z100" s="52"/>
      <c r="AA100" s="162" t="str">
        <f>IFERROR(IF(Y100="ー", "", ROUNDDOWN(Z100*VLOOKUP(N100,【参考】数式用!$AR$2:$AW$48,MATCH(Y100,【参考】数式用!$AT$4:$AW$4)+2,FALSE)*0.5, 0)), "")</f>
        <v/>
      </c>
      <c r="AB100" s="53"/>
      <c r="AC100" s="904" t="str">
        <f>IFERROR(IF(AG100&lt;&gt;"",Z100*VLOOKUP(N100,【参考】数式用!$AG$2:$AL$48,MATCH(Y100,【参考】数式用!$AI$4:$AL$4,0)+2,0), ""), "")</f>
        <v/>
      </c>
      <c r="AD100" s="9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11" t="str">
        <f>IF(基本情報入力シート!C126="","",基本情報入力シート!C126)</f>
        <v/>
      </c>
      <c r="C101" s="912"/>
      <c r="D101" s="912"/>
      <c r="E101" s="912"/>
      <c r="F101" s="912"/>
      <c r="G101" s="912"/>
      <c r="H101" s="912"/>
      <c r="I101" s="9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1010"/>
      <c r="R101" s="1011"/>
      <c r="S101" s="161" t="str">
        <f>IFERROR(ROUNDDOWN(Q101*VLOOKUP(N101,【参考】数式用!$AR$2:$AW$48,MATCH(P101,【参考】数式用!$AT$4:$AW$4)+2,FALSE)*0.5, 0), "")</f>
        <v/>
      </c>
      <c r="T101" s="51"/>
      <c r="U101" s="163" t="str">
        <f>IFERROR(IF(AG101&lt;&gt;"",Q101*VLOOKUP(N101,【参考】数式用!$AG$2:$AL$48,MATCH(P101,【参考】数式用!$AI$4:$AL$4,0)+2,0), ""), "")</f>
        <v/>
      </c>
      <c r="V101" s="45"/>
      <c r="W101" s="934"/>
      <c r="X101" s="935"/>
      <c r="Y101" s="46"/>
      <c r="Z101" s="52"/>
      <c r="AA101" s="162" t="str">
        <f>IFERROR(IF(Y101="ー", "", ROUNDDOWN(Z101*VLOOKUP(N101,【参考】数式用!$AR$2:$AW$48,MATCH(Y101,【参考】数式用!$AT$4:$AW$4)+2,FALSE)*0.5, 0)), "")</f>
        <v/>
      </c>
      <c r="AB101" s="53"/>
      <c r="AC101" s="904" t="str">
        <f>IFERROR(IF(AG101&lt;&gt;"",Z101*VLOOKUP(N101,【参考】数式用!$AG$2:$AL$48,MATCH(Y101,【参考】数式用!$AI$4:$AL$4,0)+2,0), ""), "")</f>
        <v/>
      </c>
      <c r="AD101" s="9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11" t="str">
        <f>IF(基本情報入力シート!C127="","",基本情報入力シート!C127)</f>
        <v/>
      </c>
      <c r="C102" s="912"/>
      <c r="D102" s="912"/>
      <c r="E102" s="912"/>
      <c r="F102" s="912"/>
      <c r="G102" s="912"/>
      <c r="H102" s="912"/>
      <c r="I102" s="9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1010"/>
      <c r="R102" s="1011"/>
      <c r="S102" s="161" t="str">
        <f>IFERROR(ROUNDDOWN(Q102*VLOOKUP(N102,【参考】数式用!$AR$2:$AW$48,MATCH(P102,【参考】数式用!$AT$4:$AW$4)+2,FALSE)*0.5, 0), "")</f>
        <v/>
      </c>
      <c r="T102" s="51"/>
      <c r="U102" s="163" t="str">
        <f>IFERROR(IF(AG102&lt;&gt;"",Q102*VLOOKUP(N102,【参考】数式用!$AG$2:$AL$48,MATCH(P102,【参考】数式用!$AI$4:$AL$4,0)+2,0), ""), "")</f>
        <v/>
      </c>
      <c r="V102" s="45"/>
      <c r="W102" s="934"/>
      <c r="X102" s="935"/>
      <c r="Y102" s="46"/>
      <c r="Z102" s="52"/>
      <c r="AA102" s="162" t="str">
        <f>IFERROR(IF(Y102="ー", "", ROUNDDOWN(Z102*VLOOKUP(N102,【参考】数式用!$AR$2:$AW$48,MATCH(Y102,【参考】数式用!$AT$4:$AW$4)+2,FALSE)*0.5, 0)), "")</f>
        <v/>
      </c>
      <c r="AB102" s="53"/>
      <c r="AC102" s="904" t="str">
        <f>IFERROR(IF(AG102&lt;&gt;"",Z102*VLOOKUP(N102,【参考】数式用!$AG$2:$AL$48,MATCH(Y102,【参考】数式用!$AI$4:$AL$4,0)+2,0), ""), "")</f>
        <v/>
      </c>
      <c r="AD102" s="9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11" t="str">
        <f>IF(基本情報入力シート!C128="","",基本情報入力シート!C128)</f>
        <v/>
      </c>
      <c r="C103" s="912"/>
      <c r="D103" s="912"/>
      <c r="E103" s="912"/>
      <c r="F103" s="912"/>
      <c r="G103" s="912"/>
      <c r="H103" s="912"/>
      <c r="I103" s="9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1010"/>
      <c r="R103" s="1011"/>
      <c r="S103" s="161" t="str">
        <f>IFERROR(ROUNDDOWN(Q103*VLOOKUP(N103,【参考】数式用!$AR$2:$AW$48,MATCH(P103,【参考】数式用!$AT$4:$AW$4)+2,FALSE)*0.5, 0), "")</f>
        <v/>
      </c>
      <c r="T103" s="51"/>
      <c r="U103" s="163" t="str">
        <f>IFERROR(IF(AG103&lt;&gt;"",Q103*VLOOKUP(N103,【参考】数式用!$AG$2:$AL$48,MATCH(P103,【参考】数式用!$AI$4:$AL$4,0)+2,0), ""), "")</f>
        <v/>
      </c>
      <c r="V103" s="45"/>
      <c r="W103" s="934"/>
      <c r="X103" s="935"/>
      <c r="Y103" s="46"/>
      <c r="Z103" s="52"/>
      <c r="AA103" s="162" t="str">
        <f>IFERROR(IF(Y103="ー", "", ROUNDDOWN(Z103*VLOOKUP(N103,【参考】数式用!$AR$2:$AW$48,MATCH(Y103,【参考】数式用!$AT$4:$AW$4)+2,FALSE)*0.5, 0)), "")</f>
        <v/>
      </c>
      <c r="AB103" s="53"/>
      <c r="AC103" s="904" t="str">
        <f>IFERROR(IF(AG103&lt;&gt;"",Z103*VLOOKUP(N103,【参考】数式用!$AG$2:$AL$48,MATCH(Y103,【参考】数式用!$AI$4:$AL$4,0)+2,0), ""), "")</f>
        <v/>
      </c>
      <c r="AD103" s="9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11" t="str">
        <f>IF(基本情報入力シート!C129="","",基本情報入力シート!C129)</f>
        <v/>
      </c>
      <c r="C104" s="912"/>
      <c r="D104" s="912"/>
      <c r="E104" s="912"/>
      <c r="F104" s="912"/>
      <c r="G104" s="912"/>
      <c r="H104" s="912"/>
      <c r="I104" s="9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1010"/>
      <c r="R104" s="1011"/>
      <c r="S104" s="161" t="str">
        <f>IFERROR(ROUNDDOWN(Q104*VLOOKUP(N104,【参考】数式用!$AR$2:$AW$48,MATCH(P104,【参考】数式用!$AT$4:$AW$4)+2,FALSE)*0.5, 0), "")</f>
        <v/>
      </c>
      <c r="T104" s="51"/>
      <c r="U104" s="163" t="str">
        <f>IFERROR(IF(AG104&lt;&gt;"",Q104*VLOOKUP(N104,【参考】数式用!$AG$2:$AL$48,MATCH(P104,【参考】数式用!$AI$4:$AL$4,0)+2,0), ""), "")</f>
        <v/>
      </c>
      <c r="V104" s="45"/>
      <c r="W104" s="934"/>
      <c r="X104" s="935"/>
      <c r="Y104" s="46"/>
      <c r="Z104" s="52"/>
      <c r="AA104" s="162" t="str">
        <f>IFERROR(IF(Y104="ー", "", ROUNDDOWN(Z104*VLOOKUP(N104,【参考】数式用!$AR$2:$AW$48,MATCH(Y104,【参考】数式用!$AT$4:$AW$4)+2,FALSE)*0.5, 0)), "")</f>
        <v/>
      </c>
      <c r="AB104" s="53"/>
      <c r="AC104" s="904" t="str">
        <f>IFERROR(IF(AG104&lt;&gt;"",Z104*VLOOKUP(N104,【参考】数式用!$AG$2:$AL$48,MATCH(Y104,【参考】数式用!$AI$4:$AL$4,0)+2,0), ""), "")</f>
        <v/>
      </c>
      <c r="AD104" s="9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11" t="str">
        <f>IF(基本情報入力シート!C130="","",基本情報入力シート!C130)</f>
        <v/>
      </c>
      <c r="C105" s="912"/>
      <c r="D105" s="912"/>
      <c r="E105" s="912"/>
      <c r="F105" s="912"/>
      <c r="G105" s="912"/>
      <c r="H105" s="912"/>
      <c r="I105" s="9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1010"/>
      <c r="R105" s="1011"/>
      <c r="S105" s="161" t="str">
        <f>IFERROR(ROUNDDOWN(Q105*VLOOKUP(N105,【参考】数式用!$AR$2:$AW$48,MATCH(P105,【参考】数式用!$AT$4:$AW$4)+2,FALSE)*0.5, 0), "")</f>
        <v/>
      </c>
      <c r="T105" s="51"/>
      <c r="U105" s="163" t="str">
        <f>IFERROR(IF(AG105&lt;&gt;"",Q105*VLOOKUP(N105,【参考】数式用!$AG$2:$AL$48,MATCH(P105,【参考】数式用!$AI$4:$AL$4,0)+2,0), ""), "")</f>
        <v/>
      </c>
      <c r="V105" s="45"/>
      <c r="W105" s="934"/>
      <c r="X105" s="935"/>
      <c r="Y105" s="46"/>
      <c r="Z105" s="52"/>
      <c r="AA105" s="162" t="str">
        <f>IFERROR(IF(Y105="ー", "", ROUNDDOWN(Z105*VLOOKUP(N105,【参考】数式用!$AR$2:$AW$48,MATCH(Y105,【参考】数式用!$AT$4:$AW$4)+2,FALSE)*0.5, 0)), "")</f>
        <v/>
      </c>
      <c r="AB105" s="53"/>
      <c r="AC105" s="904" t="str">
        <f>IFERROR(IF(AG105&lt;&gt;"",Z105*VLOOKUP(N105,【参考】数式用!$AG$2:$AL$48,MATCH(Y105,【参考】数式用!$AI$4:$AL$4,0)+2,0), ""), "")</f>
        <v/>
      </c>
      <c r="AD105" s="9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11" t="str">
        <f>IF(基本情報入力シート!C131="","",基本情報入力シート!C131)</f>
        <v/>
      </c>
      <c r="C106" s="912"/>
      <c r="D106" s="912"/>
      <c r="E106" s="912"/>
      <c r="F106" s="912"/>
      <c r="G106" s="912"/>
      <c r="H106" s="912"/>
      <c r="I106" s="9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1010"/>
      <c r="R106" s="1011"/>
      <c r="S106" s="161" t="str">
        <f>IFERROR(ROUNDDOWN(Q106*VLOOKUP(N106,【参考】数式用!$AR$2:$AW$48,MATCH(P106,【参考】数式用!$AT$4:$AW$4)+2,FALSE)*0.5, 0), "")</f>
        <v/>
      </c>
      <c r="T106" s="51"/>
      <c r="U106" s="163" t="str">
        <f>IFERROR(IF(AG106&lt;&gt;"",Q106*VLOOKUP(N106,【参考】数式用!$AG$2:$AL$48,MATCH(P106,【参考】数式用!$AI$4:$AL$4,0)+2,0), ""), "")</f>
        <v/>
      </c>
      <c r="V106" s="45"/>
      <c r="W106" s="934"/>
      <c r="X106" s="935"/>
      <c r="Y106" s="46"/>
      <c r="Z106" s="52"/>
      <c r="AA106" s="162" t="str">
        <f>IFERROR(IF(Y106="ー", "", ROUNDDOWN(Z106*VLOOKUP(N106,【参考】数式用!$AR$2:$AW$48,MATCH(Y106,【参考】数式用!$AT$4:$AW$4)+2,FALSE)*0.5, 0)), "")</f>
        <v/>
      </c>
      <c r="AB106" s="53"/>
      <c r="AC106" s="904" t="str">
        <f>IFERROR(IF(AG106&lt;&gt;"",Z106*VLOOKUP(N106,【参考】数式用!$AG$2:$AL$48,MATCH(Y106,【参考】数式用!$AI$4:$AL$4,0)+2,0), ""), "")</f>
        <v/>
      </c>
      <c r="AD106" s="9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11" t="str">
        <f>IF(基本情報入力シート!C132="","",基本情報入力シート!C132)</f>
        <v/>
      </c>
      <c r="C107" s="912"/>
      <c r="D107" s="912"/>
      <c r="E107" s="912"/>
      <c r="F107" s="912"/>
      <c r="G107" s="912"/>
      <c r="H107" s="912"/>
      <c r="I107" s="9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1010"/>
      <c r="R107" s="1011"/>
      <c r="S107" s="161" t="str">
        <f>IFERROR(ROUNDDOWN(Q107*VLOOKUP(N107,【参考】数式用!$AR$2:$AW$48,MATCH(P107,【参考】数式用!$AT$4:$AW$4)+2,FALSE)*0.5, 0), "")</f>
        <v/>
      </c>
      <c r="T107" s="51"/>
      <c r="U107" s="163" t="str">
        <f>IFERROR(IF(AG107&lt;&gt;"",Q107*VLOOKUP(N107,【参考】数式用!$AG$2:$AL$48,MATCH(P107,【参考】数式用!$AI$4:$AL$4,0)+2,0), ""), "")</f>
        <v/>
      </c>
      <c r="V107" s="45"/>
      <c r="W107" s="934"/>
      <c r="X107" s="935"/>
      <c r="Y107" s="46"/>
      <c r="Z107" s="52"/>
      <c r="AA107" s="162" t="str">
        <f>IFERROR(IF(Y107="ー", "", ROUNDDOWN(Z107*VLOOKUP(N107,【参考】数式用!$AR$2:$AW$48,MATCH(Y107,【参考】数式用!$AT$4:$AW$4)+2,FALSE)*0.5, 0)), "")</f>
        <v/>
      </c>
      <c r="AB107" s="53"/>
      <c r="AC107" s="904" t="str">
        <f>IFERROR(IF(AG107&lt;&gt;"",Z107*VLOOKUP(N107,【参考】数式用!$AG$2:$AL$48,MATCH(Y107,【参考】数式用!$AI$4:$AL$4,0)+2,0), ""), "")</f>
        <v/>
      </c>
      <c r="AD107" s="9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11" t="str">
        <f>IF(基本情報入力シート!C133="","",基本情報入力シート!C133)</f>
        <v/>
      </c>
      <c r="C108" s="912"/>
      <c r="D108" s="912"/>
      <c r="E108" s="912"/>
      <c r="F108" s="912"/>
      <c r="G108" s="912"/>
      <c r="H108" s="912"/>
      <c r="I108" s="9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1010"/>
      <c r="R108" s="1011"/>
      <c r="S108" s="161" t="str">
        <f>IFERROR(ROUNDDOWN(Q108*VLOOKUP(N108,【参考】数式用!$AR$2:$AW$48,MATCH(P108,【参考】数式用!$AT$4:$AW$4)+2,FALSE)*0.5, 0), "")</f>
        <v/>
      </c>
      <c r="T108" s="51"/>
      <c r="U108" s="163" t="str">
        <f>IFERROR(IF(AG108&lt;&gt;"",Q108*VLOOKUP(N108,【参考】数式用!$AG$2:$AL$48,MATCH(P108,【参考】数式用!$AI$4:$AL$4,0)+2,0), ""), "")</f>
        <v/>
      </c>
      <c r="V108" s="45"/>
      <c r="W108" s="934"/>
      <c r="X108" s="935"/>
      <c r="Y108" s="46"/>
      <c r="Z108" s="52"/>
      <c r="AA108" s="162" t="str">
        <f>IFERROR(IF(Y108="ー", "", ROUNDDOWN(Z108*VLOOKUP(N108,【参考】数式用!$AR$2:$AW$48,MATCH(Y108,【参考】数式用!$AT$4:$AW$4)+2,FALSE)*0.5, 0)), "")</f>
        <v/>
      </c>
      <c r="AB108" s="53"/>
      <c r="AC108" s="904" t="str">
        <f>IFERROR(IF(AG108&lt;&gt;"",Z108*VLOOKUP(N108,【参考】数式用!$AG$2:$AL$48,MATCH(Y108,【参考】数式用!$AI$4:$AL$4,0)+2,0), ""), "")</f>
        <v/>
      </c>
      <c r="AD108" s="9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11" t="str">
        <f>IF(基本情報入力シート!C134="","",基本情報入力シート!C134)</f>
        <v/>
      </c>
      <c r="C109" s="912"/>
      <c r="D109" s="912"/>
      <c r="E109" s="912"/>
      <c r="F109" s="912"/>
      <c r="G109" s="912"/>
      <c r="H109" s="912"/>
      <c r="I109" s="9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1010"/>
      <c r="R109" s="1011"/>
      <c r="S109" s="161" t="str">
        <f>IFERROR(ROUNDDOWN(Q109*VLOOKUP(N109,【参考】数式用!$AR$2:$AW$48,MATCH(P109,【参考】数式用!$AT$4:$AW$4)+2,FALSE)*0.5, 0), "")</f>
        <v/>
      </c>
      <c r="T109" s="51"/>
      <c r="U109" s="163" t="str">
        <f>IFERROR(IF(AG109&lt;&gt;"",Q109*VLOOKUP(N109,【参考】数式用!$AG$2:$AL$48,MATCH(P109,【参考】数式用!$AI$4:$AL$4,0)+2,0), ""), "")</f>
        <v/>
      </c>
      <c r="V109" s="45"/>
      <c r="W109" s="934"/>
      <c r="X109" s="935"/>
      <c r="Y109" s="46"/>
      <c r="Z109" s="52"/>
      <c r="AA109" s="162" t="str">
        <f>IFERROR(IF(Y109="ー", "", ROUNDDOWN(Z109*VLOOKUP(N109,【参考】数式用!$AR$2:$AW$48,MATCH(Y109,【参考】数式用!$AT$4:$AW$4)+2,FALSE)*0.5, 0)), "")</f>
        <v/>
      </c>
      <c r="AB109" s="53"/>
      <c r="AC109" s="904" t="str">
        <f>IFERROR(IF(AG109&lt;&gt;"",Z109*VLOOKUP(N109,【参考】数式用!$AG$2:$AL$48,MATCH(Y109,【参考】数式用!$AI$4:$AL$4,0)+2,0), ""), "")</f>
        <v/>
      </c>
      <c r="AD109" s="9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11" t="str">
        <f>IF(基本情報入力シート!C135="","",基本情報入力シート!C135)</f>
        <v/>
      </c>
      <c r="C110" s="912"/>
      <c r="D110" s="912"/>
      <c r="E110" s="912"/>
      <c r="F110" s="912"/>
      <c r="G110" s="912"/>
      <c r="H110" s="912"/>
      <c r="I110" s="9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1010"/>
      <c r="R110" s="1011"/>
      <c r="S110" s="161" t="str">
        <f>IFERROR(ROUNDDOWN(Q110*VLOOKUP(N110,【参考】数式用!$AR$2:$AW$48,MATCH(P110,【参考】数式用!$AT$4:$AW$4)+2,FALSE)*0.5, 0), "")</f>
        <v/>
      </c>
      <c r="T110" s="51"/>
      <c r="U110" s="163" t="str">
        <f>IFERROR(IF(AG110&lt;&gt;"",Q110*VLOOKUP(N110,【参考】数式用!$AG$2:$AL$48,MATCH(P110,【参考】数式用!$AI$4:$AL$4,0)+2,0), ""), "")</f>
        <v/>
      </c>
      <c r="V110" s="45"/>
      <c r="W110" s="934"/>
      <c r="X110" s="935"/>
      <c r="Y110" s="46"/>
      <c r="Z110" s="52"/>
      <c r="AA110" s="162" t="str">
        <f>IFERROR(IF(Y110="ー", "", ROUNDDOWN(Z110*VLOOKUP(N110,【参考】数式用!$AR$2:$AW$48,MATCH(Y110,【参考】数式用!$AT$4:$AW$4)+2,FALSE)*0.5, 0)), "")</f>
        <v/>
      </c>
      <c r="AB110" s="53"/>
      <c r="AC110" s="904" t="str">
        <f>IFERROR(IF(AG110&lt;&gt;"",Z110*VLOOKUP(N110,【参考】数式用!$AG$2:$AL$48,MATCH(Y110,【参考】数式用!$AI$4:$AL$4,0)+2,0), ""), "")</f>
        <v/>
      </c>
      <c r="AD110" s="9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11" t="str">
        <f>IF(基本情報入力シート!C136="","",基本情報入力シート!C136)</f>
        <v/>
      </c>
      <c r="C111" s="912"/>
      <c r="D111" s="912"/>
      <c r="E111" s="912"/>
      <c r="F111" s="912"/>
      <c r="G111" s="912"/>
      <c r="H111" s="912"/>
      <c r="I111" s="9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1010"/>
      <c r="R111" s="1011"/>
      <c r="S111" s="161" t="str">
        <f>IFERROR(ROUNDDOWN(Q111*VLOOKUP(N111,【参考】数式用!$AR$2:$AW$48,MATCH(P111,【参考】数式用!$AT$4:$AW$4)+2,FALSE)*0.5, 0), "")</f>
        <v/>
      </c>
      <c r="T111" s="51"/>
      <c r="U111" s="163" t="str">
        <f>IFERROR(IF(AG111&lt;&gt;"",Q111*VLOOKUP(N111,【参考】数式用!$AG$2:$AL$48,MATCH(P111,【参考】数式用!$AI$4:$AL$4,0)+2,0), ""), "")</f>
        <v/>
      </c>
      <c r="V111" s="45"/>
      <c r="W111" s="934"/>
      <c r="X111" s="935"/>
      <c r="Y111" s="46"/>
      <c r="Z111" s="52"/>
      <c r="AA111" s="162" t="str">
        <f>IFERROR(IF(Y111="ー", "", ROUNDDOWN(Z111*VLOOKUP(N111,【参考】数式用!$AR$2:$AW$48,MATCH(Y111,【参考】数式用!$AT$4:$AW$4)+2,FALSE)*0.5, 0)), "")</f>
        <v/>
      </c>
      <c r="AB111" s="53"/>
      <c r="AC111" s="904" t="str">
        <f>IFERROR(IF(AG111&lt;&gt;"",Z111*VLOOKUP(N111,【参考】数式用!$AG$2:$AL$48,MATCH(Y111,【参考】数式用!$AI$4:$AL$4,0)+2,0), ""), "")</f>
        <v/>
      </c>
      <c r="AD111" s="9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1019" t="str">
        <f>IF(基本情報入力シート!C137="","",基本情報入力シート!C137)</f>
        <v/>
      </c>
      <c r="C112" s="1020"/>
      <c r="D112" s="1020"/>
      <c r="E112" s="1020"/>
      <c r="F112" s="1020"/>
      <c r="G112" s="1020"/>
      <c r="H112" s="1020"/>
      <c r="I112" s="1021"/>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1022"/>
      <c r="R112" s="1023"/>
      <c r="S112" s="469" t="str">
        <f>IFERROR(ROUNDDOWN(Q112*VLOOKUP(N112,【参考】数式用!$AR$2:$AW$48,MATCH(P112,【参考】数式用!$AT$4:$AW$4)+2,FALSE)*0.5, 0), "")</f>
        <v/>
      </c>
      <c r="T112" s="470"/>
      <c r="U112" s="471" t="str">
        <f>IFERROR(IF(AG112&lt;&gt;"",Q112*VLOOKUP(N112,【参考】数式用!$AG$2:$AL$48,MATCH(P112,【参考】数式用!$AI$4:$AL$4,0)+2,0), ""), "")</f>
        <v/>
      </c>
      <c r="V112" s="472"/>
      <c r="W112" s="1024"/>
      <c r="X112" s="1025"/>
      <c r="Y112" s="473"/>
      <c r="Z112" s="474"/>
      <c r="AA112" s="475" t="str">
        <f>IFERROR(IF(Y112="ー", "", ROUNDDOWN(Z112*VLOOKUP(N112,【参考】数式用!$AR$2:$AW$48,MATCH(Y112,【参考】数式用!$AT$4:$AW$4)+2,FALSE)*0.5, 0)), "")</f>
        <v/>
      </c>
      <c r="AB112" s="476"/>
      <c r="AC112" s="906" t="str">
        <f>IFERROR(IF(AG112&lt;&gt;"",Z112*VLOOKUP(N112,【参考】数式用!$AG$2:$AL$48,MATCH(Y112,【参考】数式用!$AI$4:$AL$4,0)+2,0), ""), "")</f>
        <v/>
      </c>
      <c r="AD112" s="9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1012" t="str">
        <f>IF(基本情報入力シート!C138="","",基本情報入力シート!C138)</f>
        <v/>
      </c>
      <c r="C113" s="1013"/>
      <c r="D113" s="1013"/>
      <c r="E113" s="1013"/>
      <c r="F113" s="1013"/>
      <c r="G113" s="1013"/>
      <c r="H113" s="1013"/>
      <c r="I113" s="1014"/>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1015"/>
      <c r="R113" s="1016"/>
      <c r="S113" s="167" t="str">
        <f>IFERROR(ROUNDDOWN(Q113*VLOOKUP(N113,【参考】数式用!$AR$2:$AW$48,MATCH(P113,【参考】数式用!$AT$4:$AW$4)+2,FALSE)*0.5, 0), "")</f>
        <v/>
      </c>
      <c r="T113" s="55"/>
      <c r="U113" s="460" t="str">
        <f>IFERROR(IF(AG113&lt;&gt;"",Q113*VLOOKUP(N113,【参考】数式用!$AG$2:$AL$48,MATCH(P113,【参考】数式用!$AI$4:$AL$4,0)+2,0), ""), "")</f>
        <v/>
      </c>
      <c r="V113" s="47"/>
      <c r="W113" s="1017"/>
      <c r="X113" s="1018"/>
      <c r="Y113" s="112"/>
      <c r="Z113" s="462"/>
      <c r="AA113" s="168" t="str">
        <f>IFERROR(IF(Y113="ー", "", ROUNDDOWN(Z113*VLOOKUP(N113,【参考】数式用!$AR$2:$AW$48,MATCH(Y113,【参考】数式用!$AT$4:$AW$4)+2,FALSE)*0.5, 0)), "")</f>
        <v/>
      </c>
      <c r="AB113" s="122"/>
      <c r="AC113" s="907" t="str">
        <f>IFERROR(IF(AG113&lt;&gt;"",Z113*VLOOKUP(N113,【参考】数式用!$AG$2:$AL$48,MATCH(Y113,【参考】数式用!$AI$4:$AL$4,0)+2,0), ""), "")</f>
        <v/>
      </c>
      <c r="AD113" s="9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F1F68CCB-B120-41FD-9F47-4FBEE26B79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2025-07-21T14:25:09Z</dcterms:modified>
  <cp:category/>
  <cp:contentStatus/>
</cp:coreProperties>
</file>